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zunovic\AppData\Local\Microsoft\Windows\INetCache\Content.Outlook\BAHJP3WM\"/>
    </mc:Choice>
  </mc:AlternateContent>
  <bookViews>
    <workbookView xWindow="0" yWindow="0" windowWidth="28800" windowHeight="12210" tabRatio="787"/>
  </bookViews>
  <sheets>
    <sheet name="Sažetak" sheetId="1" r:id="rId1"/>
    <sheet name=" Račun prih-rash" sheetId="3" r:id="rId2"/>
    <sheet name="Izvori" sheetId="8" r:id="rId3"/>
    <sheet name="Ras funkcijski" sheetId="11" r:id="rId4"/>
    <sheet name="Račun financiranja " sheetId="9" r:id="rId5"/>
    <sheet name="Račun fin Izvori" sheetId="10" r:id="rId6"/>
    <sheet name="Prog. klasifikacija" sheetId="7" r:id="rId7"/>
    <sheet name="Obrazloženje" sheetId="13" r:id="rId8"/>
  </sheets>
  <definedNames>
    <definedName name="_FiltarBaze" localSheetId="6" hidden="1">'Prog. klasifikacija'!$A$6:$F$204</definedName>
    <definedName name="_xlnm._FilterDatabase" localSheetId="1" hidden="1">' Račun prih-rash'!$J$49:$K$49</definedName>
    <definedName name="_xlnm._FilterDatabase" localSheetId="6" hidden="1">'Prog. klasifikacija'!$A$7:$F$195</definedName>
    <definedName name="_xlnm.Print_Titles" localSheetId="6">'Prog. klasifikacija'!$6:$7</definedName>
    <definedName name="_xlnm.Print_Area" localSheetId="1">' Račun prih-rash'!$A$1:$G$112</definedName>
    <definedName name="_xlnm.Print_Area" localSheetId="2">Izvori!$A$1:$G$31</definedName>
    <definedName name="_xlnm.Print_Area" localSheetId="6">'Prog. klasifikacija'!$A$1:$F$205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1" l="1"/>
  <c r="D6" i="11" s="1"/>
  <c r="E6" i="11"/>
  <c r="E7" i="11"/>
  <c r="E20" i="8"/>
  <c r="C20" i="8"/>
  <c r="D8" i="7" l="1"/>
  <c r="E8" i="7"/>
  <c r="C8" i="7"/>
  <c r="C10" i="7"/>
  <c r="E10" i="7"/>
  <c r="C49" i="7"/>
  <c r="C37" i="7"/>
  <c r="C12" i="7"/>
  <c r="C11" i="7"/>
  <c r="E196" i="7"/>
  <c r="F196" i="7" s="1"/>
  <c r="C196" i="7"/>
  <c r="E66" i="7"/>
  <c r="E67" i="7"/>
  <c r="E68" i="7"/>
  <c r="C66" i="7"/>
  <c r="C67" i="7"/>
  <c r="C68" i="7"/>
  <c r="C71" i="7"/>
  <c r="C69" i="7"/>
  <c r="E51" i="7"/>
  <c r="C51" i="7"/>
  <c r="C59" i="7"/>
  <c r="C55" i="7"/>
  <c r="E55" i="7"/>
  <c r="E64" i="7"/>
  <c r="C64" i="7"/>
  <c r="E178" i="7"/>
  <c r="E179" i="7"/>
  <c r="E180" i="7"/>
  <c r="E181" i="7"/>
  <c r="E182" i="7"/>
  <c r="C148" i="7"/>
  <c r="C149" i="7"/>
  <c r="C150" i="7"/>
  <c r="C151" i="7"/>
  <c r="C152" i="7"/>
  <c r="E106" i="7"/>
  <c r="E107" i="7"/>
  <c r="C107" i="7"/>
  <c r="E143" i="7"/>
  <c r="E111" i="7"/>
  <c r="C111" i="7"/>
  <c r="E138" i="7"/>
  <c r="E141" i="7"/>
  <c r="C141" i="7"/>
  <c r="C138" i="7"/>
  <c r="F130" i="7"/>
  <c r="E76" i="7"/>
  <c r="E96" i="7"/>
  <c r="C96" i="7"/>
  <c r="C94" i="7"/>
  <c r="E87" i="7"/>
  <c r="C87" i="7"/>
  <c r="E81" i="7"/>
  <c r="C81" i="7"/>
  <c r="E77" i="7"/>
  <c r="C77" i="7"/>
  <c r="E197" i="7"/>
  <c r="F197" i="7" s="1"/>
  <c r="C197" i="7"/>
  <c r="F198" i="7"/>
  <c r="F199" i="7"/>
  <c r="F200" i="7"/>
  <c r="F201" i="7"/>
  <c r="F202" i="7"/>
  <c r="F203" i="7"/>
  <c r="F204" i="7"/>
  <c r="E43" i="7" l="1"/>
  <c r="E46" i="7"/>
  <c r="E40" i="7"/>
  <c r="E39" i="7" s="1"/>
  <c r="C43" i="7"/>
  <c r="C46" i="7"/>
  <c r="F44" i="7"/>
  <c r="C31" i="7"/>
  <c r="C16" i="7"/>
  <c r="C9" i="7" s="1"/>
  <c r="E16" i="7"/>
  <c r="E31" i="7"/>
  <c r="E26" i="7"/>
  <c r="F17" i="7"/>
  <c r="F18" i="7"/>
  <c r="F20" i="7"/>
  <c r="F22" i="7"/>
  <c r="B6" i="8"/>
  <c r="B20" i="8"/>
  <c r="E10" i="3"/>
  <c r="E12" i="7" l="1"/>
  <c r="E6" i="8"/>
  <c r="C6" i="8"/>
  <c r="F14" i="8"/>
  <c r="E46" i="3"/>
  <c r="E87" i="3"/>
  <c r="E98" i="3"/>
  <c r="E99" i="3"/>
  <c r="E109" i="3"/>
  <c r="E110" i="3"/>
  <c r="E100" i="3"/>
  <c r="E94" i="3"/>
  <c r="E95" i="3"/>
  <c r="E90" i="3"/>
  <c r="E88" i="3"/>
  <c r="E79" i="3"/>
  <c r="E77" i="3"/>
  <c r="E67" i="3"/>
  <c r="E60" i="3"/>
  <c r="E56" i="3"/>
  <c r="E55" i="3" s="1"/>
  <c r="E48" i="3"/>
  <c r="E53" i="3"/>
  <c r="E51" i="3"/>
  <c r="E49" i="3"/>
  <c r="E47" i="3" l="1"/>
  <c r="E22" i="3"/>
  <c r="E19" i="3"/>
  <c r="E11" i="3" s="1"/>
  <c r="E12" i="3"/>
  <c r="E27" i="3"/>
  <c r="E32" i="3"/>
  <c r="E28" i="3"/>
  <c r="E17" i="3"/>
  <c r="E20" i="3"/>
  <c r="E23" i="3"/>
  <c r="E25" i="3"/>
  <c r="C56" i="3"/>
  <c r="C55" i="3"/>
  <c r="C47" i="3" s="1"/>
  <c r="C98" i="3"/>
  <c r="C99" i="3"/>
  <c r="C100" i="3"/>
  <c r="C107" i="3"/>
  <c r="C109" i="3"/>
  <c r="C110" i="3"/>
  <c r="C87" i="3"/>
  <c r="C94" i="3"/>
  <c r="C95" i="3"/>
  <c r="C90" i="3"/>
  <c r="C88" i="3"/>
  <c r="C79" i="3"/>
  <c r="C77" i="3"/>
  <c r="B77" i="3"/>
  <c r="C67" i="3"/>
  <c r="C60" i="3"/>
  <c r="C48" i="3"/>
  <c r="C53" i="3"/>
  <c r="C51" i="3"/>
  <c r="C49" i="3"/>
  <c r="C34" i="3"/>
  <c r="C38" i="3"/>
  <c r="C39" i="3"/>
  <c r="C40" i="3"/>
  <c r="C32" i="3"/>
  <c r="C28" i="3"/>
  <c r="C27" i="3" s="1"/>
  <c r="C11" i="3" s="1"/>
  <c r="C10" i="3" s="1"/>
  <c r="C22" i="3"/>
  <c r="C23" i="3"/>
  <c r="C19" i="3"/>
  <c r="C20" i="3"/>
  <c r="C12" i="3"/>
  <c r="C17" i="3"/>
  <c r="C15" i="3"/>
  <c r="C46" i="3" l="1"/>
  <c r="B46" i="3" l="1"/>
  <c r="B47" i="3"/>
  <c r="B98" i="3"/>
  <c r="B99" i="3"/>
  <c r="B107" i="3"/>
  <c r="B100" i="3"/>
  <c r="B87" i="3"/>
  <c r="B94" i="3"/>
  <c r="B95" i="3"/>
  <c r="B90" i="3"/>
  <c r="B88" i="3"/>
  <c r="B79" i="3"/>
  <c r="B67" i="3"/>
  <c r="B60" i="3"/>
  <c r="B56" i="3"/>
  <c r="B48" i="3"/>
  <c r="B53" i="3"/>
  <c r="B51" i="3"/>
  <c r="B49" i="3"/>
  <c r="B11" i="3" l="1"/>
  <c r="B38" i="3"/>
  <c r="B39" i="3"/>
  <c r="B27" i="3"/>
  <c r="B32" i="3"/>
  <c r="B28" i="3"/>
  <c r="B22" i="3"/>
  <c r="B23" i="3"/>
  <c r="B19" i="3"/>
  <c r="B20" i="3"/>
  <c r="B12" i="3"/>
  <c r="B17" i="3"/>
  <c r="B15" i="3"/>
  <c r="B13" i="3"/>
  <c r="C40" i="7" l="1"/>
  <c r="G15" i="9" l="1"/>
  <c r="G6" i="11"/>
  <c r="E11" i="7" l="1"/>
  <c r="C188" i="7"/>
  <c r="C187" i="7" s="1"/>
  <c r="C186" i="7" s="1"/>
  <c r="C170" i="7"/>
  <c r="C169" i="7" s="1"/>
  <c r="C168" i="7" s="1"/>
  <c r="C50" i="7" l="1"/>
  <c r="E75" i="7"/>
  <c r="E74" i="7" s="1"/>
  <c r="E73" i="7" s="1"/>
  <c r="C76" i="7"/>
  <c r="C75" i="7" s="1"/>
  <c r="C74" i="7" s="1"/>
  <c r="C73" i="7" s="1"/>
  <c r="E50" i="7"/>
  <c r="E49" i="7" s="1"/>
  <c r="E105" i="7"/>
  <c r="E104" i="7" s="1"/>
  <c r="E103" i="7" s="1"/>
  <c r="C184" i="7"/>
  <c r="C185" i="7"/>
  <c r="C39" i="7"/>
  <c r="C38" i="7" s="1"/>
  <c r="C106" i="7" l="1"/>
  <c r="C105" i="7" s="1"/>
  <c r="C104" i="7" s="1"/>
  <c r="C103" i="7" s="1"/>
  <c r="E13" i="9"/>
  <c r="E14" i="9"/>
  <c r="E15" i="9"/>
  <c r="C13" i="9"/>
  <c r="C14" i="9"/>
  <c r="C15" i="9"/>
  <c r="B9" i="9"/>
  <c r="B10" i="9"/>
  <c r="B11" i="9"/>
  <c r="G10" i="11"/>
  <c r="G8" i="11"/>
  <c r="G7" i="11"/>
  <c r="G7" i="8" l="1"/>
  <c r="G8" i="8"/>
  <c r="G9" i="8"/>
  <c r="G10" i="8"/>
  <c r="G11" i="8"/>
  <c r="G12" i="8"/>
  <c r="G13" i="8"/>
  <c r="G15" i="8"/>
  <c r="G16" i="8"/>
  <c r="B10" i="3" l="1"/>
  <c r="F11" i="7"/>
  <c r="F40" i="7"/>
  <c r="F41" i="7"/>
  <c r="F42" i="7"/>
  <c r="F43" i="7"/>
  <c r="F45" i="7"/>
  <c r="F46" i="7"/>
  <c r="F48" i="7"/>
  <c r="F49" i="7"/>
  <c r="F50" i="7"/>
  <c r="F51" i="7"/>
  <c r="F52" i="7"/>
  <c r="F53" i="7"/>
  <c r="F54" i="7"/>
  <c r="F55" i="7"/>
  <c r="F56" i="7"/>
  <c r="F64" i="7"/>
  <c r="F65"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1" i="7"/>
  <c r="F132" i="7"/>
  <c r="F133" i="7"/>
  <c r="F134" i="7"/>
  <c r="F135" i="7"/>
  <c r="F136" i="7"/>
  <c r="F137" i="7"/>
  <c r="F138" i="7"/>
  <c r="F139" i="7"/>
  <c r="F140" i="7"/>
  <c r="F141" i="7"/>
  <c r="F142"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G10" i="10"/>
  <c r="F10" i="10"/>
  <c r="G7" i="10"/>
  <c r="F7" i="10"/>
  <c r="G31" i="8" l="1"/>
  <c r="F31" i="8"/>
  <c r="G30" i="8"/>
  <c r="F30" i="8"/>
  <c r="G29" i="8"/>
  <c r="F29" i="8"/>
  <c r="G27" i="8"/>
  <c r="F27" i="8"/>
  <c r="G26" i="8"/>
  <c r="F26" i="8"/>
  <c r="G25" i="8"/>
  <c r="F25" i="8"/>
  <c r="G24" i="8"/>
  <c r="F24" i="8"/>
  <c r="G23" i="8"/>
  <c r="F23" i="8"/>
  <c r="G22" i="8"/>
  <c r="F22" i="8"/>
  <c r="G21" i="8"/>
  <c r="F21" i="8"/>
  <c r="G17" i="8"/>
  <c r="F17" i="8"/>
  <c r="F16" i="8"/>
  <c r="F15" i="8"/>
  <c r="F13" i="8"/>
  <c r="F12" i="8"/>
  <c r="F11" i="8"/>
  <c r="F10" i="8"/>
  <c r="F9" i="8"/>
  <c r="F8" i="8"/>
  <c r="F7" i="8"/>
  <c r="F10" i="11" l="1"/>
  <c r="G9" i="11"/>
  <c r="F9" i="11"/>
  <c r="F8" i="11"/>
  <c r="F7" i="11"/>
  <c r="F6" i="11"/>
  <c r="F107" i="3"/>
  <c r="G107" i="3"/>
  <c r="F108" i="3"/>
  <c r="G108" i="3"/>
  <c r="F109" i="3"/>
  <c r="G109" i="3"/>
  <c r="F110" i="3"/>
  <c r="G110" i="3"/>
  <c r="F111" i="3"/>
  <c r="G111" i="3"/>
  <c r="F11" i="3"/>
  <c r="G11" i="3"/>
  <c r="F12" i="3"/>
  <c r="G12" i="3"/>
  <c r="F13" i="3"/>
  <c r="G13" i="3"/>
  <c r="F14" i="3"/>
  <c r="G14" i="3"/>
  <c r="F15" i="3"/>
  <c r="G15" i="3"/>
  <c r="F16" i="3"/>
  <c r="G16" i="3"/>
  <c r="F17" i="3"/>
  <c r="G17" i="3"/>
  <c r="F18" i="3"/>
  <c r="G18" i="3"/>
  <c r="F19" i="3"/>
  <c r="G19" i="3"/>
  <c r="F20" i="3"/>
  <c r="G20" i="3"/>
  <c r="F21" i="3"/>
  <c r="G21" i="3"/>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K22" i="1" l="1"/>
  <c r="J22" i="1"/>
  <c r="K21" i="1"/>
  <c r="C9" i="10" l="1"/>
  <c r="E6" i="10"/>
  <c r="C6" i="10"/>
  <c r="G6" i="10" l="1"/>
  <c r="F6" i="10"/>
  <c r="G6" i="8"/>
  <c r="F6" i="8"/>
  <c r="G20" i="8"/>
  <c r="F20" i="8"/>
  <c r="G9" i="10"/>
  <c r="F9" i="10"/>
  <c r="F9" i="9"/>
  <c r="G9" i="9"/>
  <c r="F10" i="9"/>
  <c r="G10" i="9"/>
  <c r="F11" i="9"/>
  <c r="G11" i="9"/>
  <c r="F12" i="9"/>
  <c r="G12" i="9"/>
  <c r="F13" i="9"/>
  <c r="G13" i="9"/>
  <c r="F14" i="9"/>
  <c r="G14" i="9"/>
  <c r="F15" i="9"/>
  <c r="F16" i="9"/>
  <c r="G16" i="9"/>
  <c r="G106" i="3"/>
  <c r="F106" i="3"/>
  <c r="G104" i="3"/>
  <c r="F104" i="3"/>
  <c r="G103" i="3"/>
  <c r="F103" i="3"/>
  <c r="G102" i="3"/>
  <c r="F102" i="3"/>
  <c r="G101" i="3"/>
  <c r="F101" i="3"/>
  <c r="G100" i="3"/>
  <c r="F100" i="3"/>
  <c r="G99" i="3"/>
  <c r="F99" i="3"/>
  <c r="G98" i="3"/>
  <c r="F98" i="3"/>
  <c r="G97" i="3"/>
  <c r="F97" i="3"/>
  <c r="G96" i="3"/>
  <c r="F96" i="3"/>
  <c r="G95" i="3"/>
  <c r="F95" i="3"/>
  <c r="G94" i="3"/>
  <c r="F94" i="3"/>
  <c r="G93" i="3"/>
  <c r="F93" i="3"/>
  <c r="G92" i="3"/>
  <c r="F92" i="3"/>
  <c r="G91" i="3"/>
  <c r="F91" i="3"/>
  <c r="G90" i="3"/>
  <c r="F90" i="3"/>
  <c r="G89" i="3"/>
  <c r="F89" i="3"/>
  <c r="G88" i="3"/>
  <c r="F88" i="3"/>
  <c r="G87" i="3"/>
  <c r="F87" i="3"/>
  <c r="G86" i="3"/>
  <c r="F86" i="3"/>
  <c r="G85" i="3"/>
  <c r="F85" i="3"/>
  <c r="G84" i="3"/>
  <c r="F84" i="3"/>
  <c r="G83" i="3"/>
  <c r="F83" i="3"/>
  <c r="G82" i="3"/>
  <c r="F82" i="3"/>
  <c r="G81" i="3"/>
  <c r="F81" i="3"/>
  <c r="G80" i="3"/>
  <c r="F80" i="3"/>
  <c r="G79" i="3"/>
  <c r="F79"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10" i="3" l="1"/>
  <c r="F10" i="3"/>
  <c r="G46" i="3"/>
  <c r="F46" i="3"/>
  <c r="K15" i="1" l="1"/>
  <c r="J15" i="1"/>
  <c r="K14" i="1"/>
  <c r="J14" i="1"/>
  <c r="K12" i="1"/>
  <c r="I23" i="1"/>
  <c r="I13" i="1"/>
  <c r="I10" i="1"/>
  <c r="K11" i="1"/>
  <c r="J11" i="1"/>
  <c r="K23" i="1" l="1"/>
  <c r="K10" i="1"/>
  <c r="J10" i="1"/>
  <c r="K13" i="1"/>
  <c r="J13" i="1"/>
  <c r="I16" i="1"/>
  <c r="K16" i="1" l="1"/>
  <c r="J24" i="1"/>
  <c r="K24" i="1"/>
  <c r="K25" i="1" l="1"/>
  <c r="F12" i="7"/>
  <c r="F39" i="7"/>
  <c r="E38" i="7"/>
  <c r="E37" i="7" s="1"/>
  <c r="F37" i="7" l="1"/>
  <c r="F8" i="7"/>
  <c r="F38" i="7"/>
  <c r="E9" i="7" l="1"/>
  <c r="F9" i="7" s="1"/>
  <c r="F10" i="7"/>
</calcChain>
</file>

<file path=xl/sharedStrings.xml><?xml version="1.0" encoding="utf-8"?>
<sst xmlns="http://schemas.openxmlformats.org/spreadsheetml/2006/main" count="657" uniqueCount="356">
  <si>
    <t>PRIHODI UKUPNO</t>
  </si>
  <si>
    <t>RASHODI UKUPNO</t>
  </si>
  <si>
    <t>BROJČANA OZNAKA I NAZIV</t>
  </si>
  <si>
    <t>II. POSEBNI DIO</t>
  </si>
  <si>
    <t>I. OPĆI DIO</t>
  </si>
  <si>
    <t>6=5/2*100</t>
  </si>
  <si>
    <t>7=5/4*100</t>
  </si>
  <si>
    <t>IZVJEŠTAJ O PRIHODIMA I RASHODIMA PREMA IZVORIMA FINANCIRANJA</t>
  </si>
  <si>
    <t xml:space="preserve">IZVJEŠTAJ RAČUNA FINANCIRANJA PREMA EKONOMSKOJ KLASIFIKACIJI </t>
  </si>
  <si>
    <t>IZVJEŠTAJ RAČUNA FINANCIRANJA PREMA IZVORIMA FINANCIRANJA</t>
  </si>
  <si>
    <t xml:space="preserve">UKUPNO IZDACI </t>
  </si>
  <si>
    <t>IZVJEŠTAJ O RASHODIMA PREMA FUNKCIJSKOJ KLASIFIKACIJI</t>
  </si>
  <si>
    <t>6 PRIHODI POSLOVANJA</t>
  </si>
  <si>
    <t>3 RASHODI  POSLOVANJA</t>
  </si>
  <si>
    <t>4 RASHODI ZA NABAVU NEFINANCIJSKE IMOVINE</t>
  </si>
  <si>
    <t>8 PRIMICI OD FINANCIJSKE IMOVINE I ZADUŽIVANJA</t>
  </si>
  <si>
    <t>5 IZDACI ZA FINANCIJSKU IMOVINU I OTPLATE ZAJMOVA</t>
  </si>
  <si>
    <t>7 PRIHODI OD PRODAJE NEFINANCIJSKE IMOVINE</t>
  </si>
  <si>
    <t>SAŽETAK  RAČUNA PRIHODA I RASHODA I  RAČUNA FINANCIRANJA</t>
  </si>
  <si>
    <t>SAŽETAK RAČUNA FINANCIRANJA</t>
  </si>
  <si>
    <t>PRENESENI VIŠAK/MANJAK IZ PRETHODNE GODINE</t>
  </si>
  <si>
    <t xml:space="preserve"> RAČUN FINANCIRANJA</t>
  </si>
  <si>
    <t>IZVJEŠTAJ PO PROGRAMSKOJ KLASIFIKACIJI</t>
  </si>
  <si>
    <t>Obrazloženje Posebnog dijela</t>
  </si>
  <si>
    <t>Izvještaj o zaduživanju na domaćem i stranom tržištu novca i kapitala</t>
  </si>
  <si>
    <t>Datum realizacije kredita / izdavanja jamstva</t>
  </si>
  <si>
    <t xml:space="preserve">Iznos glavnice </t>
  </si>
  <si>
    <t>4.536.133,78 EUR</t>
  </si>
  <si>
    <t>Rok otplate</t>
  </si>
  <si>
    <t>Napomena</t>
  </si>
  <si>
    <t>2 polugodišnje rate, na dane 31.01. i 31.07.</t>
  </si>
  <si>
    <t>Broj rata godišnje</t>
  </si>
  <si>
    <t xml:space="preserve">Kredit realiziran 29.06.2022., uz Jamstvo Grada Zagreba izdano 17.06.2022. </t>
  </si>
  <si>
    <t>60 mjeseci, do 31.01.2027.</t>
  </si>
  <si>
    <t>Namjena kredita</t>
  </si>
  <si>
    <t>nabava 42 vozila za hitnu medicinsku pomoć</t>
  </si>
  <si>
    <t>7=5/3*100</t>
  </si>
  <si>
    <t>SAŽETAK RAČUNA PRIHODA I RASHODA</t>
  </si>
  <si>
    <t>u eur</t>
  </si>
  <si>
    <t>PRIJENOS VIŠKA/MANJKA U SLJEDEĆE RAZDOBLJE</t>
  </si>
  <si>
    <t>6 Prihodi poslovanja</t>
  </si>
  <si>
    <t>63 Pomoći iz inozemstva i od subjekata unutar općeg proračuna</t>
  </si>
  <si>
    <t>636 Pomoći proračunskim korisnicima iz proračuna koji im nije nadležan</t>
  </si>
  <si>
    <t>6361 Tekuće pomoći proračunskim korisnicima iz proračuna koji im nije nadležan</t>
  </si>
  <si>
    <t>638 Pomoći temeljem prijenosa EU sredstava</t>
  </si>
  <si>
    <t>6381 Tekuće pomoći temeljem prijenosa EU sredstava</t>
  </si>
  <si>
    <t>65 Prihodi od upravnih i administrativnih pristojbi, pristojbi po posebnim propisima i naknada</t>
  </si>
  <si>
    <t>652 Prihodi po posebnim propisima</t>
  </si>
  <si>
    <t xml:space="preserve">6526 Ostali nespomenuti prihodi </t>
  </si>
  <si>
    <t>66 Prihodi od prodaje proizvoda i robe te pruženih usluga i prihodi od donacija</t>
  </si>
  <si>
    <t>661 Prihodi od prodaje proizvoda i robe te pruženih usluga</t>
  </si>
  <si>
    <t>6615 Prihodi od pruženih usluga</t>
  </si>
  <si>
    <t>663 Donacije od pravnih i fizičkih osoba izvan općeg proračuna</t>
  </si>
  <si>
    <t>6631 Tekuće donacije</t>
  </si>
  <si>
    <t>67 Prihodi iz nadležnog proračuna i od HZZO-a temeljem ugovornih obveza</t>
  </si>
  <si>
    <t>671 Prihodi iz nadležnog proračuna za financiranje redovne djelatnosti proračunskih korisnika</t>
  </si>
  <si>
    <t>6711 Prihodi iz nadležnog proračuna za financiranje rashoda poslovanja</t>
  </si>
  <si>
    <t>6714 Prihodi iz nadležnog pror.-Grada za otplatu kredita</t>
  </si>
  <si>
    <t>673 Prihodi od HZZO-a na temelju ugovornih obveza</t>
  </si>
  <si>
    <t>6731 Prihodi od HZZO-a na temelju ugovornih obveza</t>
  </si>
  <si>
    <t>64 Prihodi od imovine</t>
  </si>
  <si>
    <t>641 Prihodi od financijske imovine</t>
  </si>
  <si>
    <t>6413 Kamate na oročena sredstva i depozite po viđenju</t>
  </si>
  <si>
    <t>6415 Prihodi od pozitivnih tečajnih razlika</t>
  </si>
  <si>
    <t>7 Prihodi od prodaje nefinancijske imovine</t>
  </si>
  <si>
    <t>72 Prihodi od prodaje proizvedene dugotrajne imovine</t>
  </si>
  <si>
    <t>723 Prihodi od prodaje prijevoznih sredstava</t>
  </si>
  <si>
    <t>7231 Prijevozna sredstva u cestovnom prometu</t>
  </si>
  <si>
    <t xml:space="preserve"> RAČUN PRIHODA I RASHODA </t>
  </si>
  <si>
    <t xml:space="preserve">IZVJEŠTAJ O PRIHODIMA I RASHODIMA PREMA EKONOMSKOJ KLASIFIKACIJI </t>
  </si>
  <si>
    <t>Ukupni prihodi</t>
  </si>
  <si>
    <t>3 Rashodi poslovanja</t>
  </si>
  <si>
    <t>31 Rashodi za zaposlene</t>
  </si>
  <si>
    <t>311 Plaće (Bruto)</t>
  </si>
  <si>
    <t>3111 Plaće za redovan rad</t>
  </si>
  <si>
    <t>312 Ostali rashodi za zaposlene</t>
  </si>
  <si>
    <t>3121 Ostali rashodi za zaposlene</t>
  </si>
  <si>
    <t>313 Doprinosi na plaće</t>
  </si>
  <si>
    <t>3132 Doprinosi za obvezno zdravstveno osiguranje</t>
  </si>
  <si>
    <t>32 Materijalni rashodi</t>
  </si>
  <si>
    <t>321 Naknade troškova zaposlenicima</t>
  </si>
  <si>
    <t>3211 Službena putovanja</t>
  </si>
  <si>
    <t>3212 Naknade za prijevoz, za rad na terenu i odvojeni život</t>
  </si>
  <si>
    <t>3213 Stručno usavršavanje zaposlenika</t>
  </si>
  <si>
    <t>322 Rashodi za materijal i energiju</t>
  </si>
  <si>
    <t>3221 Uredski materijal i ostali materijalni rashodi</t>
  </si>
  <si>
    <t>3222 Materijal i sirovine</t>
  </si>
  <si>
    <t>3223 Energija</t>
  </si>
  <si>
    <t>3224 Materijal i dijelovi za tekuće i investicijsko održavanje</t>
  </si>
  <si>
    <t>3225 Sitni inventar i auto gume</t>
  </si>
  <si>
    <t>3227 Službena, radna i zaštitna odjeća i obuća</t>
  </si>
  <si>
    <t>323 Rashodi za usluge</t>
  </si>
  <si>
    <t>3231 Usluge telefona, pošte i prijevoza</t>
  </si>
  <si>
    <t>3232 Usluge tekućeg i investicijskog održavanja</t>
  </si>
  <si>
    <t>3233 Usluge promidžbe i informiranja</t>
  </si>
  <si>
    <t>3234 Komunalne usluge</t>
  </si>
  <si>
    <t>3235 Zakupnine i najamnine</t>
  </si>
  <si>
    <t>3236 Zdravstvene i veterinarske usluge</t>
  </si>
  <si>
    <t>3237 Intelektualne i osobne usluge</t>
  </si>
  <si>
    <t>3238 Računalne usluge</t>
  </si>
  <si>
    <t>3239 Ostale usluge</t>
  </si>
  <si>
    <t>329 Ostali nespomenuti rashodi poslovanja</t>
  </si>
  <si>
    <t>3291 Naknade za rad predstavničkih i izvršnih tijela, povjerenstava i slično</t>
  </si>
  <si>
    <t>3292 Premije osiguranja</t>
  </si>
  <si>
    <t>3293 Reprezentacija</t>
  </si>
  <si>
    <t>3294 Članarine</t>
  </si>
  <si>
    <t>3295 Pristojbe i naknade</t>
  </si>
  <si>
    <t>3296 Troškovi sudskih postupaka</t>
  </si>
  <si>
    <t>3299 Ostali nespomenuti rashodi poslovanja</t>
  </si>
  <si>
    <t>34 Financijski rashodi</t>
  </si>
  <si>
    <t>342 Kamate za primljene kredite i zajmove</t>
  </si>
  <si>
    <t>3423 Kamate za primljene kredite od kreditnih i ostalih financijskih institucija izvan javnog sektora</t>
  </si>
  <si>
    <t>343 Ostali financijski rashodi</t>
  </si>
  <si>
    <t>3431 Bankarske usluge i usluge platnog prometa</t>
  </si>
  <si>
    <t>3433 Zatezne kamate</t>
  </si>
  <si>
    <t>3432 Negativne tečajne razlike i valutna klauzula</t>
  </si>
  <si>
    <t>38 Ostali rashodi</t>
  </si>
  <si>
    <t>383 Kazne, penali i naknade štete</t>
  </si>
  <si>
    <t>3831 Naknade šteta pravnim i fizičkim osobama</t>
  </si>
  <si>
    <t>3833 Naknade šteta zaposlenicima</t>
  </si>
  <si>
    <t>4 Rashodi za nabavu nefinancijske imovine</t>
  </si>
  <si>
    <t>42 Rashodi za nabavu proizvedene dugotrajne imovine</t>
  </si>
  <si>
    <t>422 Postrojenja i oprema</t>
  </si>
  <si>
    <t>4224 Medicinska i laboratorijska oprema</t>
  </si>
  <si>
    <t>4227 Uređaji, strojevi i oprema za ostale namjene</t>
  </si>
  <si>
    <t>4226 Sportska i glazbena oprema</t>
  </si>
  <si>
    <t>423 Prijevozna sredstva</t>
  </si>
  <si>
    <t>4231 Prijevozna sredstva u cestovnom prometu</t>
  </si>
  <si>
    <t>5 Izdaci za financijsku imovinu i otplate zajmova</t>
  </si>
  <si>
    <t>54 Izdaci za otplatu glavnice primljenih kredita i zajmova</t>
  </si>
  <si>
    <t>544 Otplata glavnice primljenih kredita i zajmova od kreditnih i ostalih financijskih institucija izvan javnog sektora</t>
  </si>
  <si>
    <t>5443 Otplata glavnice primljenih kredita od tuzemnih kreditnih institucija izvan javnog sektora</t>
  </si>
  <si>
    <t>Ukupni rashodi</t>
  </si>
  <si>
    <t>8 Primici od financijske imovine i zaduživanja</t>
  </si>
  <si>
    <t>84 Primici od zaduživanja</t>
  </si>
  <si>
    <t>844 Primljeni krediti i zajmovi od kreditnih i ostalih financijskih institucija izvan javnog sektora</t>
  </si>
  <si>
    <t>8443 Primljeni krediti od tuzemnih kreditnih institucija izvan javnog sektora</t>
  </si>
  <si>
    <t>SVEUKUPNO PRIHODI</t>
  </si>
  <si>
    <t>SVEUKUPNO RASHODI</t>
  </si>
  <si>
    <t>Funkcijska 07 Zdravstvo</t>
  </si>
  <si>
    <t>Funkcijska 072 Službe za vanjske pacijente</t>
  </si>
  <si>
    <t>Funkcijska 074 Službe javnog zdravstva</t>
  </si>
  <si>
    <t>Proračunski korisnik 021       09        25827</t>
  </si>
  <si>
    <t>NASTAVNI ZAVOD ZA HITNU MEDICINU GRADA ZAGREBA</t>
  </si>
  <si>
    <t>Izvor 3.</t>
  </si>
  <si>
    <t>VLASTITI PRIHODI</t>
  </si>
  <si>
    <t>Izvor 3.1.</t>
  </si>
  <si>
    <t>Izvor 4.</t>
  </si>
  <si>
    <t>PRIHODI ZA POSEBNE NAMJENE</t>
  </si>
  <si>
    <t>Izvor 4.3.</t>
  </si>
  <si>
    <t>OSTALI PRIHODI ZA POSEBNE NAMJENE</t>
  </si>
  <si>
    <t>Izvor 5.</t>
  </si>
  <si>
    <t>POMOĆI</t>
  </si>
  <si>
    <t>Izvor 5.2.</t>
  </si>
  <si>
    <t>POMOĆI IZ DRUGIH PRORAČUNA</t>
  </si>
  <si>
    <t>Izvor 5.6.</t>
  </si>
  <si>
    <t>POMOĆI TEMELJEM PRIJENOSA EU SREDSTAVA</t>
  </si>
  <si>
    <t>Izvor 6.</t>
  </si>
  <si>
    <t>DONACIJE</t>
  </si>
  <si>
    <t>Izvor 6.1.</t>
  </si>
  <si>
    <t>Izvor 7.</t>
  </si>
  <si>
    <t>PRIHODI OD PRODAJE ILI ZAMJ. NEF. IMOVINE I NAKN. S NASL. OS</t>
  </si>
  <si>
    <t>Izvor 7.1.</t>
  </si>
  <si>
    <t>Prijevozna sredstva u cestovnom prometu</t>
  </si>
  <si>
    <t>Izvor 8.</t>
  </si>
  <si>
    <t>NAMJENSKI PRIMICI</t>
  </si>
  <si>
    <t>Izvor 8.1.</t>
  </si>
  <si>
    <t>PRIMICI OD ZADUŽIVANJA</t>
  </si>
  <si>
    <t>Program 2110</t>
  </si>
  <si>
    <t>JAVNA UPRAVA I ADMINISTRACIJA</t>
  </si>
  <si>
    <t>Aktivnost A211001</t>
  </si>
  <si>
    <t>REDOVNA DJELATNOST PRORAČUNSKIH KORISNIKA</t>
  </si>
  <si>
    <t>Izvor 1.</t>
  </si>
  <si>
    <t>OPĆI PRIHODI I PRIMICI</t>
  </si>
  <si>
    <t>Izvor 1.1.</t>
  </si>
  <si>
    <t>31</t>
  </si>
  <si>
    <t>Rashodi za zaposlene</t>
  </si>
  <si>
    <t>3111</t>
  </si>
  <si>
    <t>Plaće za redovan rad</t>
  </si>
  <si>
    <t>3132</t>
  </si>
  <si>
    <t>Doprinosi za obvezno zdravstveno osiguranje</t>
  </si>
  <si>
    <t>32</t>
  </si>
  <si>
    <t>Materijalni rashodi</t>
  </si>
  <si>
    <t>3222</t>
  </si>
  <si>
    <t>Materijal i sirovine</t>
  </si>
  <si>
    <t>3232</t>
  </si>
  <si>
    <t>Usluge tekućeg i investicijskog održavanja</t>
  </si>
  <si>
    <t>34</t>
  </si>
  <si>
    <t>Financijski rashodi</t>
  </si>
  <si>
    <t>3423</t>
  </si>
  <si>
    <t>Kamate za primljene kredite i zajmove od kreditnih i ostalih finan. institucija izvan javnog sektora</t>
  </si>
  <si>
    <t>3431</t>
  </si>
  <si>
    <t>Bankarske usluge i usluge platnog prometa</t>
  </si>
  <si>
    <t>42</t>
  </si>
  <si>
    <t>Rashodi za nabavu proizvedene dugotrajne imovine</t>
  </si>
  <si>
    <t>4221</t>
  </si>
  <si>
    <t>Uredska oprema i namještaj</t>
  </si>
  <si>
    <t>4224</t>
  </si>
  <si>
    <t>Medicinska i laboratorijska oprema</t>
  </si>
  <si>
    <t>4231</t>
  </si>
  <si>
    <t>54</t>
  </si>
  <si>
    <t>Izdaci za otplatu glavnice primljenih kredita i zajmova</t>
  </si>
  <si>
    <t>5443</t>
  </si>
  <si>
    <t>Otplata glavnice primljenih kredita od tuzemnih kreditnih institucija izvan javnog sektora</t>
  </si>
  <si>
    <t>3121</t>
  </si>
  <si>
    <t>Ostali rashodi za zaposlene</t>
  </si>
  <si>
    <t>3224</t>
  </si>
  <si>
    <t>Materijal i dijelovi za tekuće i investicijsko održavanje</t>
  </si>
  <si>
    <t>3227</t>
  </si>
  <si>
    <t>Službena, radna i zaštitna odjeća i obuća</t>
  </si>
  <si>
    <t>3236</t>
  </si>
  <si>
    <t>Zdravstvene i veterinarske usluge</t>
  </si>
  <si>
    <t>3237</t>
  </si>
  <si>
    <t>Intelektualne i osobne usluge</t>
  </si>
  <si>
    <t>3296</t>
  </si>
  <si>
    <t>Troškovi sudskih postupaka</t>
  </si>
  <si>
    <t>3432</t>
  </si>
  <si>
    <t>Negativne tečajne razlike i razlike zbog primjene valutne klauzule</t>
  </si>
  <si>
    <t>3433</t>
  </si>
  <si>
    <t>Zatezne kamate</t>
  </si>
  <si>
    <t>38</t>
  </si>
  <si>
    <t>Ostali rashodi</t>
  </si>
  <si>
    <t>3831</t>
  </si>
  <si>
    <t>Naknade šteta pravnim i fizičkim osobama</t>
  </si>
  <si>
    <t>3833</t>
  </si>
  <si>
    <t>Naknade šteta zaposlenicima</t>
  </si>
  <si>
    <t>41</t>
  </si>
  <si>
    <t>Rashodi za nabavu neproizvedene dugotrajne imovine</t>
  </si>
  <si>
    <t>4124</t>
  </si>
  <si>
    <t>Ostala prava</t>
  </si>
  <si>
    <t>4226</t>
  </si>
  <si>
    <t>Sportska i glazbena oprema</t>
  </si>
  <si>
    <t>4227</t>
  </si>
  <si>
    <t>Uređaji, strojevi i oprema za ostale namjene</t>
  </si>
  <si>
    <t>3211</t>
  </si>
  <si>
    <t>Službena putovanja</t>
  </si>
  <si>
    <t>3212</t>
  </si>
  <si>
    <t>Naknade za prijevoz, za rad na terenu i odvojeni život</t>
  </si>
  <si>
    <t>3213</t>
  </si>
  <si>
    <t>Stručno usavršavanje zaposlenika</t>
  </si>
  <si>
    <t>3221</t>
  </si>
  <si>
    <t>Uredski materijal i ostali materijalni rashodi</t>
  </si>
  <si>
    <t>3223</t>
  </si>
  <si>
    <t>Energija</t>
  </si>
  <si>
    <t>3225</t>
  </si>
  <si>
    <t>Sitni inventar i auto gume</t>
  </si>
  <si>
    <t>3231</t>
  </si>
  <si>
    <t>Usluge telefona, pošte i prijevoza</t>
  </si>
  <si>
    <t>3233</t>
  </si>
  <si>
    <t>Usluge promidžbe i informiranja</t>
  </si>
  <si>
    <t>3234</t>
  </si>
  <si>
    <t>Komunalne usluge</t>
  </si>
  <si>
    <t>3235</t>
  </si>
  <si>
    <t>Zakupnine i najamnine</t>
  </si>
  <si>
    <t>3238</t>
  </si>
  <si>
    <t>Računalne usluge</t>
  </si>
  <si>
    <t>3239</t>
  </si>
  <si>
    <t>Ostale usluge</t>
  </si>
  <si>
    <t>3291</t>
  </si>
  <si>
    <t>Naknade za rad predstavničkih i izvršnih tijela, povjerenstava i slično</t>
  </si>
  <si>
    <t>3292</t>
  </si>
  <si>
    <t>Premije osiguranja</t>
  </si>
  <si>
    <t>3293</t>
  </si>
  <si>
    <t>Reprezentacija</t>
  </si>
  <si>
    <t>3294</t>
  </si>
  <si>
    <t>Članarine i norme</t>
  </si>
  <si>
    <t>3295</t>
  </si>
  <si>
    <t>Pristojbe i naknade</t>
  </si>
  <si>
    <t>3299</t>
  </si>
  <si>
    <t>Ostali nespomenuti rashodi poslovanja</t>
  </si>
  <si>
    <t>Aktivnost K211001</t>
  </si>
  <si>
    <t>KAPITALNA ULAGANJA U ZDRAVSTVENE USTANOVE - DECENTRALIZIRANE FUNKCIJE</t>
  </si>
  <si>
    <t>Izvor 1.2.</t>
  </si>
  <si>
    <t>OPĆI PRIHODI I PRIMICI-DECENTRALIZIRANA SREDSTVA</t>
  </si>
  <si>
    <t>Program 2111</t>
  </si>
  <si>
    <t>OPĆI JAVNOZDRAVSTVENI PROGRAMI</t>
  </si>
  <si>
    <t>Aktivnost T211109</t>
  </si>
  <si>
    <t>PROJEKT SPECIJALISTIČKOG USAVRŠAVANJA IZ HITNE MEDICINE</t>
  </si>
  <si>
    <t>Aktivnost T211111</t>
  </si>
  <si>
    <t>EDUKACIJA LAIKA ZA PROVOĐENJE POSTUPKA OŽIVLJAVANJA UZ UPOTREBU AVD-a</t>
  </si>
  <si>
    <t>INDEKS
(usporedba izvršenja)</t>
  </si>
  <si>
    <t>INDEKS
(ostvarenje plana)</t>
  </si>
  <si>
    <t>Razlika primitaka i izdataka</t>
  </si>
  <si>
    <t>634 Pomoći od izvanproračunskih korisnika</t>
  </si>
  <si>
    <t>6341 Tekuće pomoći od izvanproračunskih korisnika</t>
  </si>
  <si>
    <t>6712 Prihodi iz nadležnog proračuna za financiranje rashoda za nabavu nefinancijske imovine</t>
  </si>
  <si>
    <t>4221 Uredska oprema i namještaj</t>
  </si>
  <si>
    <t>4223 Oprema za održavanje i zaštitu</t>
  </si>
  <si>
    <t>41 Rashodi za nabavu neproizvedene dugotrajne imovine</t>
  </si>
  <si>
    <t>412 Nematerijalna imovina</t>
  </si>
  <si>
    <t>4124 Ostala prava</t>
  </si>
  <si>
    <t>Funkcijska 076 Poslovi i usluge zdravstva koji nisu drugdje svrstani</t>
  </si>
  <si>
    <t>Izvor  111 OPĆI PRIHODI I PRIMICI-PRORAČUNSKI KORISNICI</t>
  </si>
  <si>
    <t>Izvor  123 DECENTRALIZIRANA SREDSTVA-ZDRAVSTVO</t>
  </si>
  <si>
    <t>Izvor  311 VLASTITI PRIHODI-PRORAČUNSKI KORISNICI</t>
  </si>
  <si>
    <t>Izvor  431 PRIHODI ZA POSEBNE NAMJENE-PRORAČUNSKI KORISNICI</t>
  </si>
  <si>
    <t>Izvor  521 POMOĆI IZ DRUGIH PRORAČUNA-PK</t>
  </si>
  <si>
    <t>Izvor  551 Pomoći od izvanproračunskih korisnika-PK</t>
  </si>
  <si>
    <t>Izvor  561 POMOĆI TEMELJEM PRIJENOSA EU SREDSTAVA-PK</t>
  </si>
  <si>
    <t>Izvor  611 DONACIJE-PRORAČUNSKI KORISNICI</t>
  </si>
  <si>
    <t>Izvor  711 PRIHODI OD PRODAJE ILI ZAMJ NEF IMOVINE I NAKN S NASL-PK</t>
  </si>
  <si>
    <t>Izvor  811 PRIMICI OD ZADUŽIVANJA-PRORAČUNSKI KORISNICI</t>
  </si>
  <si>
    <t>UKUPNO PRIMICI</t>
  </si>
  <si>
    <t>Aktivnost A211109</t>
  </si>
  <si>
    <t>HITNA MEDICINSKA POMOĆ NA MOTOCIKLU NA PODRUČJU GRADA</t>
  </si>
  <si>
    <t>4223</t>
  </si>
  <si>
    <t>Oprema za održavanje i zaštitu</t>
  </si>
  <si>
    <t>Izvor 5.5.</t>
  </si>
  <si>
    <t>POMOĆI OD IZVANPRORAČUNSKIH KORISNIKA</t>
  </si>
  <si>
    <t>BROJČANA OZNAKA</t>
  </si>
  <si>
    <t>NAZIV</t>
  </si>
  <si>
    <t>6=5/3*100</t>
  </si>
  <si>
    <t>TEKUĆI PLAN 2024.</t>
  </si>
  <si>
    <t xml:space="preserve">INDEKS
</t>
  </si>
  <si>
    <t>RAZLIKA -VIŠAK/MANJAK</t>
  </si>
  <si>
    <t>Sitni inventar</t>
  </si>
  <si>
    <t>Komunikacijska oprema</t>
  </si>
  <si>
    <t xml:space="preserve">OSTVARENJE/IZVRŠENJE 
1.-6.2024. </t>
  </si>
  <si>
    <t xml:space="preserve"> </t>
  </si>
  <si>
    <t>Obrazloženje Općeg dijela</t>
  </si>
  <si>
    <t>Obrazloženje polugodišnjeg izvještaja o izvršenju financijskog plana proračunskog korisnika JLP(R)S</t>
  </si>
  <si>
    <t>od 01.01.2023. otplata glavnice i kamate vrši se iz sredstava za decentralizirane funkcije</t>
  </si>
  <si>
    <t>Ravnateljica Tatjana Pandak, dr.med.spec.</t>
  </si>
  <si>
    <t>IZVORNI PLAN 2025.</t>
  </si>
  <si>
    <t/>
  </si>
  <si>
    <t>325 Materijali i sirovine</t>
  </si>
  <si>
    <t>3251 Materijal i sirovine</t>
  </si>
  <si>
    <t>4222 Komunikacijska oprema</t>
  </si>
  <si>
    <t>IZVORNI PLAN  2025.</t>
  </si>
  <si>
    <t>TEKUĆI PLAN 2025.</t>
  </si>
  <si>
    <t xml:space="preserve">OSTVARENJE/IZVRŠENJE 
1.-6.2025. </t>
  </si>
  <si>
    <t>Izvor 581 MEHANIZAM ZA OPORAVAK I OTPORNOST</t>
  </si>
  <si>
    <t>IZVORNI PLAN REBALANS 2025.</t>
  </si>
  <si>
    <t>Izvor  121 IZDACI OD ZADUŽIVANJA-PRORAČUNSKI KORISNICI</t>
  </si>
  <si>
    <t>Komunalna usluge</t>
  </si>
  <si>
    <t>Rashodi za lijekove i potrošni medicinski materijal</t>
  </si>
  <si>
    <t xml:space="preserve">Izvor 5. </t>
  </si>
  <si>
    <t>Izvor 5.8.</t>
  </si>
  <si>
    <t>MEHANIZAM ZA OPORAVAK I OTPORNOST</t>
  </si>
  <si>
    <t>Prijevozna sredstva u cestovnom prijevozu</t>
  </si>
  <si>
    <t xml:space="preserve">KAPITALNA ULAGANJA U ZDRAVSTVENE USTANOVE - </t>
  </si>
  <si>
    <t>Napomena: Gradska skupština Grada Zagreba je na sjednici 05.12.2024. godine donijela Proračun Grada Zagreba za 2025. godinu koji se primjenjuje od 01.01.2025. godine. U ovom izvještaju korišteni su podaci inicijalnog plana za 2025. godinu. Podaci za podskupinu 671 uneseni su iz vlastitih baza podataka i baze unijete u aplikaciju nadležnog proračuna.</t>
  </si>
  <si>
    <t>Zagreb, 23.07.2025.</t>
  </si>
  <si>
    <t>NZHMGZ u izvještajnom razdoblju 01.01.-30.06.2025. nema novih primitaka po osnovi novog zaduživanja</t>
  </si>
  <si>
    <t>Otplaćeno glavnice (kumulativno do 30.06.2025.)</t>
  </si>
  <si>
    <t>Otplaćeno kamata (kumulativno do 30.06.2025.)</t>
  </si>
  <si>
    <t>Ostalo za otplatu glavnice na dan 30.06.2025.</t>
  </si>
  <si>
    <t>U Zagrebu, 23.07.2025.</t>
  </si>
  <si>
    <r>
      <rPr>
        <b/>
        <sz val="11"/>
        <color theme="1"/>
        <rFont val="Calibri"/>
        <family val="2"/>
        <charset val="238"/>
        <scheme val="minor"/>
      </rPr>
      <t>1. UKUPNI PRIHODI</t>
    </r>
    <r>
      <rPr>
        <sz val="11"/>
        <color theme="1"/>
        <rFont val="Calibri"/>
        <family val="2"/>
        <charset val="238"/>
        <scheme val="minor"/>
      </rPr>
      <t xml:space="preserve">
Ukupni prihodi i primici za razdoblje siječanj–lipanj 2025. godine iznose 11.721.585,33 eura, što predstavlja povećanje od 6,6 % odnosno 722.984,37 eura u odnosu na isto razdoblje prethodne godine. Navedeno povećanje prvenstveno je rezultat većih iznosa glavarine koje doznačuje Hrvatski zavod za zdravstveno osiguranje (HZZO), a koji se odnose na isplatu naknada plaća zaposlenika. Temelj za povećanje glavarine je izmjena osnovice plaće koja, počevši od 1. veljače 2025., iznosi 975,60 eura bruto. Povećanje se primjenjuje od obračuna plaće za mjesec veljaču, koja se isplaćuje u ožujku 2025. godine. Dodatno, značajan doprinos ukupnom povećanju prihoda ostvaren je i putem sredstava iz nadležnog proračuna, namijenjenih za financiranje nabave nefinancijske imovine.
</t>
    </r>
    <r>
      <rPr>
        <b/>
        <sz val="11"/>
        <color theme="1"/>
        <rFont val="Calibri"/>
        <family val="2"/>
        <charset val="238"/>
        <scheme val="minor"/>
      </rPr>
      <t xml:space="preserve">6381 </t>
    </r>
    <r>
      <rPr>
        <sz val="11"/>
        <color theme="1"/>
        <rFont val="Calibri"/>
        <family val="2"/>
        <charset val="238"/>
        <scheme val="minor"/>
      </rPr>
      <t xml:space="preserve">- tekuće pomoći od drugog proračuna temeljem prijenosa EU sredstava -  dana 5. svibnja izvršeno je plaćanje u iznosu od 319.040,02 eura temeljem odobrenog Zahtjeva za nadoknadom sredstava za projekt „Specijalističko usavršavanje medicinskih sestara i tehničara u djelatnosti hitne medicine“, NPOO.C5.1.R3-I2.01.0041 
</t>
    </r>
    <r>
      <rPr>
        <b/>
        <sz val="11"/>
        <color theme="1"/>
        <rFont val="Calibri"/>
        <family val="2"/>
        <charset val="238"/>
        <scheme val="minor"/>
      </rPr>
      <t xml:space="preserve">6711 </t>
    </r>
    <r>
      <rPr>
        <sz val="11"/>
        <color theme="1"/>
        <rFont val="Calibri"/>
        <family val="2"/>
        <charset val="238"/>
        <scheme val="minor"/>
      </rPr>
      <t xml:space="preserve">– na kontu zabilježeno je povećanje u iznosu od 262 %, što predstavlja rast od 464.484,05 eura u odnosu na isto razdoblje prethodne godine. Povećanje je rezultat više različitih uplata, a najveći udio čine sljedeće stavke:
• 300.000,00 eura – Prihod temeljem Zaključka gradonačelnika od 27. ožujka 2025. o raspodjeli sredstava za djelomično pokriće gubitaka. 
• 290.977,50 eura – Refundacija troškova IT usluga koje uključuju uspostavu, integraciju i održavanje virtualne jezgrene i lokalne infrastrukture poslovnog IT sustava NZHMGZ-a, s uključenim sigurnosnim i nadzornim sustavima te održavanje aplikativnih platformi eHitna i MS Dynamics Navision poslovnog IT sustava NZHMGZ-a. 
• 19.706,98 eura – Isplata kamata za ratu kredita koju je u siječnju 2025. doznačio Grad Zagreb.
• 31.012,79 eura – Refundacija troškova energije, sukladno planiranim sredstvima u Proračunu Grada Zagreba za 2025. godinu, kao i projekcijama za 2026. i 2027. godinu, osigurana su sredstva za sufinanciranje troškova energije koji nastaju u okviru redovne djelatnosti. </t>
    </r>
    <r>
      <rPr>
        <b/>
        <sz val="11"/>
        <color theme="1"/>
        <rFont val="Calibri"/>
        <family val="2"/>
        <charset val="238"/>
        <scheme val="minor"/>
      </rPr>
      <t>673</t>
    </r>
    <r>
      <rPr>
        <sz val="11"/>
        <color theme="1"/>
        <rFont val="Calibri"/>
        <family val="2"/>
        <charset val="238"/>
        <scheme val="minor"/>
      </rPr>
      <t xml:space="preserve"> - Prihod od HZZO-a na temelju ugovornih obveza povećan je sukladno Odluci Vlade Republike Hrvatske o visini osnovice za obračun plaće u javnim službama za 2025. godinu.
</t>
    </r>
    <r>
      <rPr>
        <b/>
        <sz val="11"/>
        <color theme="1"/>
        <rFont val="Calibri"/>
        <family val="2"/>
        <charset val="238"/>
        <scheme val="minor"/>
      </rPr>
      <t>2. UKUPNI RASHODI</t>
    </r>
    <r>
      <rPr>
        <sz val="11"/>
        <color theme="1"/>
        <rFont val="Calibri"/>
        <family val="2"/>
        <charset val="238"/>
        <scheme val="minor"/>
      </rPr>
      <t xml:space="preserve">
Ukupni rashodi i izdaci iznose - 11.373.543,66 eura što je manje u odnosu na prethodnu godinu. 
</t>
    </r>
    <r>
      <rPr>
        <b/>
        <sz val="11"/>
        <color theme="1"/>
        <rFont val="Calibri"/>
        <family val="2"/>
        <charset val="238"/>
        <scheme val="minor"/>
      </rPr>
      <t>3213</t>
    </r>
    <r>
      <rPr>
        <sz val="11"/>
        <color theme="1"/>
        <rFont val="Calibri"/>
        <family val="2"/>
        <charset val="238"/>
        <scheme val="minor"/>
      </rPr>
      <t xml:space="preserve"> - stručno usavršavanje zaposlenika Zavoda  bilježi značajno povećanje od 71,7%, a odnosi se najvećim dijelom na stručno usavršavanje medicinskih tehničara – specijalizanata. </t>
    </r>
    <r>
      <rPr>
        <b/>
        <sz val="11"/>
        <color theme="1"/>
        <rFont val="Calibri"/>
        <family val="2"/>
        <charset val="238"/>
        <scheme val="minor"/>
      </rPr>
      <t>3238</t>
    </r>
    <r>
      <rPr>
        <sz val="11"/>
        <color theme="1"/>
        <rFont val="Calibri"/>
        <family val="2"/>
        <charset val="238"/>
        <scheme val="minor"/>
      </rPr>
      <t xml:space="preserve"> - na poziciji računalne usluge bilježi se povećanje a odnosi se na usluga uspostave, integracije i održavanja virtualne jezgrene i lokalne infrastrukture poslovnog IT sustava NZHMGZ-a, s uključenim sigurnosnim i upravljačko-nadzornim centrom. Usluga održavanja aplikativnih platformi eHitna i MS Dynamics Navision poslovnog IT sustava NZHMGZ-a.</t>
    </r>
    <r>
      <rPr>
        <b/>
        <sz val="11"/>
        <color theme="1"/>
        <rFont val="Calibri"/>
        <family val="2"/>
        <charset val="238"/>
        <scheme val="minor"/>
      </rPr>
      <t xml:space="preserve"> 3239 </t>
    </r>
    <r>
      <rPr>
        <sz val="11"/>
        <color theme="1"/>
        <rFont val="Calibri"/>
        <family val="2"/>
        <charset val="238"/>
        <scheme val="minor"/>
      </rPr>
      <t xml:space="preserve">– na kontu ostale usluge bilježi se povećanje u iznosu od 31,5 % a najveći iznosi odnose se na povećanje iznosa za usluge čuvanja imovine i osoba. </t>
    </r>
    <r>
      <rPr>
        <b/>
        <sz val="11"/>
        <color theme="1"/>
        <rFont val="Calibri"/>
        <family val="2"/>
        <charset val="238"/>
        <scheme val="minor"/>
      </rPr>
      <t>3292</t>
    </r>
    <r>
      <rPr>
        <sz val="11"/>
        <color theme="1"/>
        <rFont val="Calibri"/>
        <family val="2"/>
        <charset val="238"/>
        <scheme val="minor"/>
      </rPr>
      <t xml:space="preserve"> - Premije osiguranja- bilježi se povećanje svih vrsta osiguranja (u 2024 godini nabavljeno novih 19 vozila za sanitetski prijevoz)</t>
    </r>
    <r>
      <rPr>
        <sz val="11"/>
        <color theme="1"/>
        <rFont val="Calibri"/>
        <family val="2"/>
        <charset val="238"/>
        <scheme val="minor"/>
      </rPr>
      <t xml:space="preserve">. </t>
    </r>
    <r>
      <rPr>
        <b/>
        <sz val="11"/>
        <color theme="1"/>
        <rFont val="Calibri"/>
        <family val="2"/>
        <charset val="238"/>
        <scheme val="minor"/>
      </rPr>
      <t>4221</t>
    </r>
    <r>
      <rPr>
        <sz val="11"/>
        <color theme="1"/>
        <rFont val="Calibri"/>
        <family val="2"/>
        <charset val="238"/>
        <scheme val="minor"/>
      </rPr>
      <t xml:space="preserve"> – na kontu se bilježi povećanje od 614,3% a odnosi se za nabavu  novih printera  i monitora.</t>
    </r>
    <r>
      <rPr>
        <b/>
        <sz val="11"/>
        <color theme="1"/>
        <rFont val="Calibri"/>
        <family val="2"/>
        <charset val="238"/>
        <scheme val="minor"/>
      </rPr>
      <t xml:space="preserve"> 4224 </t>
    </r>
    <r>
      <rPr>
        <sz val="11"/>
        <color theme="1"/>
        <rFont val="Calibri"/>
        <family val="2"/>
        <charset val="238"/>
        <scheme val="minor"/>
      </rPr>
      <t xml:space="preserve">– medicinska i laboratorijska oprema bilježi povećanje 96,6% a odnosi se na defibrilatore, bežični ručni ultrazvuk i ostala oprema.
</t>
    </r>
  </si>
  <si>
    <t xml:space="preserve">IZVJEŠTAJ O IZVRŠENJU FINANCIJSKOG PLANA PRORAČUNSKOG KORISNIKA JEDINICE LOKALNE I PODRUČNE (REGIONALNE) SAMOUPRAVE ZA PRVO POLUGODIŠTE 2025. </t>
  </si>
  <si>
    <t xml:space="preserve">OSTVARENJE/ IZVRŠENJE
 1.- 6.2024. </t>
  </si>
  <si>
    <t>IZVRŠENJE 
1.- 6.2025.</t>
  </si>
  <si>
    <t>OSTVARENJE/IZVRŠENJE 1.- 6.2024.</t>
  </si>
  <si>
    <t xml:space="preserve">OSTVARENJE/IZVRŠENJE 
1.- 6.2024. </t>
  </si>
  <si>
    <t xml:space="preserve">OSTVARENJE/IZVRŠENJE 
1.- 6.2025. </t>
  </si>
  <si>
    <t xml:space="preserve">OSTVARENJE/ IZVRŠENJE 
1.- 6.2024.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</si>
</sst>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 &quot;kn&quot;;[Red]\-#,##0\ &quot;kn&quot;"/>
    <numFmt numFmtId="165" formatCode="#,##0;\-#,##0;;"/>
    <numFmt numFmtId="166" formatCode="#,##0.000"/>
    <numFmt numFmtId="167" formatCode="#,##0.0"/>
    <numFmt numFmtId="168" formatCode="0.0%"/>
    <numFmt numFmtId="169" formatCode="#,##0.0;\-#,##0.0;"/>
    <numFmt numFmtId="170" formatCode="0.0"/>
    <numFmt numFmtId="171" formatCode="_-* #,##0.00\ [$€-1]_-;\-* #,##0.00\ [$€-1]_-;_-* &quot;-&quot;??\ [$€-1]_-;_-@_-"/>
  </numFmts>
  <fonts count="33" x14ac:knownFonts="1">
    <font>
      <sz val="11"/>
      <color theme="1"/>
      <name val="Calibri"/>
      <family val="2"/>
      <charset val="238"/>
      <scheme val="minor"/>
    </font>
    <font>
      <b/>
      <sz val="11"/>
      <color theme="1"/>
      <name val="Calibri"/>
      <family val="2"/>
      <charset val="238"/>
      <scheme val="minor"/>
    </font>
    <font>
      <b/>
      <sz val="14"/>
      <color indexed="8"/>
      <name val="Arial"/>
      <family val="2"/>
      <charset val="238"/>
    </font>
    <font>
      <sz val="10"/>
      <color indexed="8"/>
      <name val="Arial"/>
      <family val="2"/>
      <charset val="238"/>
    </font>
    <font>
      <sz val="14"/>
      <color indexed="8"/>
      <name val="Arial"/>
      <family val="2"/>
      <charset val="238"/>
    </font>
    <font>
      <b/>
      <sz val="12"/>
      <color indexed="8"/>
      <name val="Arial"/>
      <family val="2"/>
      <charset val="238"/>
    </font>
    <font>
      <b/>
      <sz val="10"/>
      <color indexed="8"/>
      <name val="Arial"/>
      <family val="2"/>
      <charset val="238"/>
    </font>
    <font>
      <b/>
      <sz val="12"/>
      <name val="Arial"/>
      <family val="2"/>
      <charset val="238"/>
    </font>
    <font>
      <sz val="12"/>
      <name val="Arial"/>
      <family val="2"/>
      <charset val="238"/>
    </font>
    <font>
      <sz val="10"/>
      <name val="Arial"/>
      <family val="2"/>
      <charset val="238"/>
    </font>
    <font>
      <b/>
      <sz val="10"/>
      <name val="Arial"/>
      <family val="2"/>
      <charset val="238"/>
    </font>
    <font>
      <sz val="12"/>
      <color theme="1"/>
      <name val="Calibri"/>
      <family val="2"/>
      <charset val="238"/>
      <scheme val="minor"/>
    </font>
    <font>
      <b/>
      <sz val="8"/>
      <color indexed="8"/>
      <name val="Arial"/>
      <family val="2"/>
      <charset val="238"/>
    </font>
    <font>
      <sz val="8"/>
      <color theme="1"/>
      <name val="Calibri"/>
      <family val="2"/>
      <charset val="238"/>
      <scheme val="minor"/>
    </font>
    <font>
      <b/>
      <sz val="12"/>
      <color theme="1"/>
      <name val="Arial"/>
      <family val="2"/>
      <charset val="238"/>
    </font>
    <font>
      <sz val="11"/>
      <color rgb="FF0000FF"/>
      <name val="Calibri"/>
      <family val="2"/>
      <scheme val="minor"/>
    </font>
    <font>
      <sz val="8"/>
      <color indexed="8"/>
      <name val="Arial"/>
      <family val="2"/>
      <charset val="238"/>
    </font>
    <font>
      <sz val="11"/>
      <color rgb="FFFF0000"/>
      <name val="Calibri"/>
      <family val="2"/>
      <charset val="238"/>
      <scheme val="minor"/>
    </font>
    <font>
      <sz val="11"/>
      <color theme="0"/>
      <name val="Calibri"/>
      <family val="2"/>
      <charset val="238"/>
      <scheme val="minor"/>
    </font>
    <font>
      <sz val="12"/>
      <color indexed="8"/>
      <name val="Arial"/>
      <family val="2"/>
      <charset val="238"/>
    </font>
    <font>
      <sz val="10"/>
      <color theme="1"/>
      <name val="Calibri"/>
      <family val="2"/>
      <charset val="238"/>
      <scheme val="minor"/>
    </font>
    <font>
      <sz val="9"/>
      <color indexed="8"/>
      <name val="Arial"/>
      <family val="2"/>
      <charset val="238"/>
    </font>
    <font>
      <sz val="11"/>
      <color indexed="8"/>
      <name val="Arial"/>
      <family val="2"/>
      <charset val="238"/>
    </font>
    <font>
      <b/>
      <sz val="11"/>
      <name val="Calibri"/>
      <family val="2"/>
      <charset val="238"/>
      <scheme val="minor"/>
    </font>
    <font>
      <sz val="11"/>
      <color indexed="8"/>
      <name val="Calibri"/>
      <family val="2"/>
      <charset val="238"/>
      <scheme val="minor"/>
    </font>
    <font>
      <sz val="11"/>
      <name val="Calibri"/>
      <family val="2"/>
      <scheme val="minor"/>
    </font>
    <font>
      <b/>
      <sz val="14"/>
      <color indexed="8"/>
      <name val="Calibri"/>
      <family val="2"/>
      <charset val="238"/>
      <scheme val="minor"/>
    </font>
    <font>
      <sz val="10"/>
      <color indexed="8"/>
      <name val="Calibri"/>
      <family val="2"/>
      <charset val="238"/>
      <scheme val="minor"/>
    </font>
    <font>
      <b/>
      <sz val="12"/>
      <color indexed="8"/>
      <name val="Calibri"/>
      <family val="2"/>
      <charset val="238"/>
      <scheme val="minor"/>
    </font>
    <font>
      <sz val="11"/>
      <name val="Calibri"/>
      <family val="2"/>
      <charset val="238"/>
      <scheme val="minor"/>
    </font>
    <font>
      <sz val="9"/>
      <color indexed="8"/>
      <name val="Calibri"/>
      <family val="2"/>
      <charset val="238"/>
      <scheme val="minor"/>
    </font>
    <font>
      <sz val="9"/>
      <color theme="1"/>
      <name val="Calibri"/>
      <family val="2"/>
      <charset val="238"/>
      <scheme val="minor"/>
    </font>
    <font>
      <b/>
      <sz val="11"/>
      <color indexed="8"/>
      <name val="Calibri"/>
      <family val="2"/>
      <charset val="238"/>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39997558519241921"/>
        <bgColor theme="8" tint="0.39997558519241921"/>
      </patternFill>
    </fill>
    <fill>
      <patternFill patternType="solid">
        <fgColor theme="8" tint="0.79998168889431442"/>
        <bgColor theme="8" tint="0.79998168889431442"/>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3"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8" tint="0.79998168889431442"/>
      </top>
      <bottom style="thin">
        <color theme="8" tint="0.79998168889431442"/>
      </bottom>
      <diagonal/>
    </border>
    <border>
      <left/>
      <right/>
      <top style="thin">
        <color theme="8" tint="0.79998168889431442"/>
      </top>
      <bottom style="thin">
        <color theme="8"/>
      </bottom>
      <diagonal/>
    </border>
  </borders>
  <cellStyleXfs count="1">
    <xf numFmtId="0" fontId="0" fillId="0" borderId="0"/>
  </cellStyleXfs>
  <cellXfs count="258">
    <xf numFmtId="0" fontId="0" fillId="0" borderId="0" xfId="0"/>
    <xf numFmtId="0" fontId="2" fillId="0" borderId="0" xfId="0" applyFont="1" applyAlignment="1">
      <alignment horizontal="center" vertical="center" wrapText="1"/>
    </xf>
    <xf numFmtId="0" fontId="3" fillId="0" borderId="0" xfId="0" applyFont="1" applyAlignment="1">
      <alignment vertical="center" wrapText="1"/>
    </xf>
    <xf numFmtId="0" fontId="1" fillId="0" borderId="5" xfId="0" applyFont="1" applyBorder="1" applyAlignment="1">
      <alignment horizontal="center" vertical="center"/>
    </xf>
    <xf numFmtId="0" fontId="8" fillId="0" borderId="0" xfId="0" applyFont="1" applyAlignment="1">
      <alignment wrapText="1"/>
    </xf>
    <xf numFmtId="3" fontId="5" fillId="0" borderId="0" xfId="0" applyNumberFormat="1" applyFont="1" applyAlignment="1">
      <alignment horizontal="right"/>
    </xf>
    <xf numFmtId="0" fontId="4" fillId="0" borderId="0" xfId="0" applyFont="1" applyAlignment="1">
      <alignment horizontal="center" vertical="center" wrapText="1"/>
    </xf>
    <xf numFmtId="0" fontId="10" fillId="3" borderId="1" xfId="0" applyFont="1" applyFill="1" applyBorder="1" applyAlignment="1">
      <alignment horizontal="left" vertical="center"/>
    </xf>
    <xf numFmtId="0" fontId="13" fillId="0" borderId="0" xfId="0" applyFont="1"/>
    <xf numFmtId="0" fontId="0" fillId="0" borderId="3" xfId="0" applyBorder="1"/>
    <xf numFmtId="0" fontId="1" fillId="0" borderId="0" xfId="0" applyFont="1"/>
    <xf numFmtId="0" fontId="9" fillId="3" borderId="2" xfId="0" applyFont="1" applyFill="1" applyBorder="1" applyAlignment="1">
      <alignment vertical="center"/>
    </xf>
    <xf numFmtId="0" fontId="6" fillId="3"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0" fillId="0" borderId="0" xfId="0" applyAlignment="1">
      <alignment horizontal="left" vertical="center"/>
    </xf>
    <xf numFmtId="0" fontId="7" fillId="0" borderId="0" xfId="0" quotePrefix="1" applyFont="1" applyAlignment="1">
      <alignment horizontal="left" wrapText="1"/>
    </xf>
    <xf numFmtId="0" fontId="15" fillId="0" borderId="0" xfId="0" applyFont="1"/>
    <xf numFmtId="0" fontId="0" fillId="0" borderId="3" xfId="0" applyBorder="1" applyAlignment="1">
      <alignment vertical="center"/>
    </xf>
    <xf numFmtId="0" fontId="0" fillId="0" borderId="3" xfId="0" applyBorder="1" applyAlignment="1">
      <alignment vertical="center" wrapText="1"/>
    </xf>
    <xf numFmtId="0" fontId="0" fillId="0" borderId="0" xfId="0" applyAlignment="1">
      <alignment vertical="center"/>
    </xf>
    <xf numFmtId="0" fontId="16" fillId="2" borderId="3" xfId="0" applyFont="1" applyFill="1" applyBorder="1" applyAlignment="1">
      <alignment horizontal="center" vertical="center" wrapText="1"/>
    </xf>
    <xf numFmtId="0" fontId="16" fillId="0" borderId="3" xfId="0" quotePrefix="1" applyFont="1" applyBorder="1" applyAlignment="1">
      <alignment horizontal="center" vertical="center" wrapText="1"/>
    </xf>
    <xf numFmtId="4" fontId="6" fillId="3" borderId="3" xfId="0" applyNumberFormat="1" applyFont="1" applyFill="1" applyBorder="1" applyAlignment="1">
      <alignment horizontal="right"/>
    </xf>
    <xf numFmtId="4" fontId="6" fillId="3" borderId="3" xfId="0" applyNumberFormat="1" applyFont="1" applyFill="1" applyBorder="1" applyAlignment="1">
      <alignment horizontal="right" wrapText="1"/>
    </xf>
    <xf numFmtId="4" fontId="3" fillId="0" borderId="3" xfId="0" applyNumberFormat="1" applyFont="1" applyBorder="1" applyAlignment="1">
      <alignment horizontal="right"/>
    </xf>
    <xf numFmtId="0" fontId="6" fillId="0" borderId="1" xfId="0" applyFont="1" applyBorder="1" applyAlignment="1">
      <alignment horizontal="center" vertical="center" wrapText="1"/>
    </xf>
    <xf numFmtId="0" fontId="18" fillId="4" borderId="6" xfId="0" applyFont="1" applyFill="1" applyBorder="1" applyAlignment="1">
      <alignment horizontal="left"/>
    </xf>
    <xf numFmtId="0" fontId="0" fillId="5" borderId="7" xfId="0" applyFill="1" applyBorder="1" applyAlignment="1">
      <alignment horizontal="left" indent="1"/>
    </xf>
    <xf numFmtId="0" fontId="0" fillId="0" borderId="6" xfId="0" applyBorder="1" applyAlignment="1">
      <alignment horizontal="left" indent="3"/>
    </xf>
    <xf numFmtId="4" fontId="18" fillId="4" borderId="6" xfId="0" applyNumberFormat="1" applyFont="1" applyFill="1" applyBorder="1"/>
    <xf numFmtId="4" fontId="0" fillId="5" borderId="7" xfId="0" applyNumberFormat="1" applyFill="1" applyBorder="1"/>
    <xf numFmtId="4" fontId="0" fillId="0" borderId="6" xfId="0" applyNumberFormat="1" applyBorder="1"/>
    <xf numFmtId="0" fontId="5" fillId="0" borderId="0" xfId="0" applyFont="1" applyAlignment="1">
      <alignment vertical="center" wrapText="1"/>
    </xf>
    <xf numFmtId="0" fontId="5" fillId="0" borderId="0" xfId="0" applyFont="1" applyAlignment="1">
      <alignment horizontal="centerContinuous" vertical="center" wrapText="1"/>
    </xf>
    <xf numFmtId="0" fontId="2" fillId="0" borderId="0" xfId="0" applyFont="1" applyAlignment="1">
      <alignment horizontal="centerContinuous" vertical="center" wrapText="1"/>
    </xf>
    <xf numFmtId="3" fontId="18" fillId="4" borderId="6" xfId="0" applyNumberFormat="1" applyFont="1" applyFill="1" applyBorder="1"/>
    <xf numFmtId="3" fontId="0" fillId="5" borderId="7" xfId="0" applyNumberFormat="1" applyFill="1" applyBorder="1"/>
    <xf numFmtId="3" fontId="0" fillId="0" borderId="6" xfId="0" applyNumberFormat="1" applyBorder="1"/>
    <xf numFmtId="0" fontId="19" fillId="0" borderId="0" xfId="0" applyFont="1" applyAlignment="1">
      <alignment horizontal="centerContinuous" vertical="center" wrapText="1"/>
    </xf>
    <xf numFmtId="0" fontId="4" fillId="0" borderId="0" xfId="0" applyFont="1" applyAlignment="1">
      <alignment horizontal="centerContinuous" vertical="center" wrapText="1"/>
    </xf>
    <xf numFmtId="0" fontId="0" fillId="0" borderId="5" xfId="0" applyBorder="1" applyAlignment="1">
      <alignment horizontal="center" vertical="center"/>
    </xf>
    <xf numFmtId="0" fontId="20" fillId="0" borderId="5" xfId="0" applyFont="1" applyBorder="1" applyAlignment="1">
      <alignment horizontal="right" vertical="center"/>
    </xf>
    <xf numFmtId="0" fontId="0" fillId="0" borderId="0" xfId="0" applyAlignment="1">
      <alignment horizontal="right"/>
    </xf>
    <xf numFmtId="0" fontId="3" fillId="0" borderId="3" xfId="0" quotePrefix="1" applyFont="1" applyBorder="1" applyAlignment="1">
      <alignment horizontal="center"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3" xfId="0" applyFont="1" applyBorder="1" applyAlignment="1">
      <alignment horizontal="left"/>
    </xf>
    <xf numFmtId="4" fontId="1" fillId="0" borderId="3" xfId="0" applyNumberFormat="1" applyFont="1" applyBorder="1"/>
    <xf numFmtId="165" fontId="1" fillId="0" borderId="3" xfId="0" applyNumberFormat="1" applyFont="1" applyBorder="1"/>
    <xf numFmtId="0" fontId="1" fillId="0" borderId="3" xfId="0" applyFont="1" applyBorder="1"/>
    <xf numFmtId="1" fontId="1" fillId="0" borderId="3" xfId="0" applyNumberFormat="1" applyFont="1" applyBorder="1"/>
    <xf numFmtId="0" fontId="3" fillId="0" borderId="0" xfId="0" applyFont="1" applyAlignment="1">
      <alignment horizontal="centerContinuous" vertical="center" wrapText="1"/>
    </xf>
    <xf numFmtId="0" fontId="0" fillId="0" borderId="0" xfId="0" applyAlignment="1">
      <alignment vertical="top" wrapText="1"/>
    </xf>
    <xf numFmtId="0" fontId="25" fillId="0" borderId="0" xfId="0" applyFont="1"/>
    <xf numFmtId="4" fontId="6" fillId="0" borderId="3" xfId="0" applyNumberFormat="1" applyFont="1" applyBorder="1" applyAlignment="1">
      <alignment horizontal="right"/>
    </xf>
    <xf numFmtId="0" fontId="12" fillId="3" borderId="1" xfId="0" applyFont="1" applyFill="1" applyBorder="1" applyAlignment="1">
      <alignment horizontal="center" vertical="center" wrapText="1"/>
    </xf>
    <xf numFmtId="0" fontId="19" fillId="2" borderId="0" xfId="0" applyFont="1" applyFill="1" applyAlignment="1">
      <alignment horizontal="center" vertical="center" wrapText="1"/>
    </xf>
    <xf numFmtId="0" fontId="11" fillId="2" borderId="0" xfId="0" applyFont="1" applyFill="1" applyAlignment="1">
      <alignment wrapText="1"/>
    </xf>
    <xf numFmtId="0" fontId="0" fillId="2" borderId="0" xfId="0" applyFill="1"/>
    <xf numFmtId="0" fontId="0" fillId="2" borderId="5" xfId="0" applyFill="1" applyBorder="1" applyAlignment="1">
      <alignment horizontal="center" vertical="center"/>
    </xf>
    <xf numFmtId="0" fontId="20" fillId="2" borderId="5" xfId="0" applyFont="1" applyFill="1" applyBorder="1" applyAlignment="1">
      <alignment horizontal="right" vertical="center"/>
    </xf>
    <xf numFmtId="0" fontId="0" fillId="2" borderId="0" xfId="0" applyFill="1" applyAlignment="1">
      <alignment horizontal="right"/>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3" fillId="2" borderId="0" xfId="0" applyFont="1" applyFill="1"/>
    <xf numFmtId="167" fontId="6" fillId="3" borderId="3" xfId="0" applyNumberFormat="1" applyFont="1" applyFill="1" applyBorder="1" applyAlignment="1">
      <alignment horizontal="right"/>
    </xf>
    <xf numFmtId="167" fontId="3" fillId="0" borderId="3" xfId="0" applyNumberFormat="1" applyFont="1" applyBorder="1" applyAlignment="1">
      <alignment horizontal="right"/>
    </xf>
    <xf numFmtId="167" fontId="6" fillId="3" borderId="3" xfId="0" applyNumberFormat="1" applyFont="1" applyFill="1" applyBorder="1" applyAlignment="1">
      <alignment horizontal="right" wrapText="1"/>
    </xf>
    <xf numFmtId="168" fontId="18" fillId="4" borderId="6" xfId="0" applyNumberFormat="1" applyFont="1" applyFill="1" applyBorder="1"/>
    <xf numFmtId="168" fontId="0" fillId="5" borderId="7" xfId="0" applyNumberFormat="1" applyFill="1" applyBorder="1"/>
    <xf numFmtId="168" fontId="0" fillId="0" borderId="6" xfId="0" applyNumberFormat="1" applyBorder="1"/>
    <xf numFmtId="167" fontId="0" fillId="0" borderId="6" xfId="0" applyNumberFormat="1" applyBorder="1"/>
    <xf numFmtId="167" fontId="18" fillId="4" borderId="6" xfId="0" applyNumberFormat="1" applyFont="1" applyFill="1" applyBorder="1"/>
    <xf numFmtId="167" fontId="0" fillId="5" borderId="7" xfId="0" applyNumberFormat="1" applyFill="1" applyBorder="1"/>
    <xf numFmtId="0" fontId="1" fillId="0" borderId="6" xfId="0" applyFont="1" applyBorder="1" applyAlignment="1">
      <alignment horizontal="left" vertical="center"/>
    </xf>
    <xf numFmtId="4" fontId="0" fillId="0" borderId="6" xfId="0" applyNumberFormat="1" applyBorder="1" applyAlignment="1">
      <alignment vertical="center"/>
    </xf>
    <xf numFmtId="167" fontId="0" fillId="0" borderId="6" xfId="0" applyNumberFormat="1" applyBorder="1" applyAlignment="1">
      <alignment vertical="center"/>
    </xf>
    <xf numFmtId="166" fontId="0" fillId="0" borderId="6" xfId="0" applyNumberFormat="1" applyBorder="1" applyAlignment="1">
      <alignment vertical="center"/>
    </xf>
    <xf numFmtId="0" fontId="0" fillId="6" borderId="6" xfId="0" applyFill="1" applyBorder="1" applyAlignment="1">
      <alignment horizontal="left" indent="2"/>
    </xf>
    <xf numFmtId="3" fontId="0" fillId="6" borderId="6" xfId="0" applyNumberFormat="1" applyFill="1" applyBorder="1"/>
    <xf numFmtId="168" fontId="0" fillId="6" borderId="6" xfId="0" applyNumberFormat="1" applyFill="1" applyBorder="1"/>
    <xf numFmtId="4" fontId="0" fillId="6" borderId="6" xfId="0" applyNumberFormat="1" applyFill="1" applyBorder="1"/>
    <xf numFmtId="167" fontId="0" fillId="6" borderId="6" xfId="0" applyNumberFormat="1" applyFill="1" applyBorder="1"/>
    <xf numFmtId="167" fontId="0" fillId="0" borderId="0" xfId="0" applyNumberFormat="1"/>
    <xf numFmtId="167" fontId="3" fillId="0" borderId="0" xfId="0" applyNumberFormat="1" applyFont="1" applyAlignment="1">
      <alignment vertical="center" wrapText="1"/>
    </xf>
    <xf numFmtId="167" fontId="3" fillId="2" borderId="3" xfId="0" applyNumberFormat="1" applyFont="1" applyFill="1" applyBorder="1" applyAlignment="1">
      <alignment horizontal="center" vertical="center" wrapText="1"/>
    </xf>
    <xf numFmtId="167" fontId="16" fillId="2" borderId="3" xfId="0" applyNumberFormat="1" applyFont="1" applyFill="1" applyBorder="1" applyAlignment="1">
      <alignment horizontal="center" vertical="center" wrapText="1"/>
    </xf>
    <xf numFmtId="171" fontId="0" fillId="0" borderId="0" xfId="0" applyNumberFormat="1"/>
    <xf numFmtId="0" fontId="26" fillId="0" borderId="0" xfId="0" applyFont="1" applyAlignment="1">
      <alignment horizontal="center" vertical="center" wrapText="1"/>
    </xf>
    <xf numFmtId="0" fontId="27" fillId="0" borderId="0" xfId="0" applyFont="1" applyAlignment="1">
      <alignment vertical="center" wrapText="1"/>
    </xf>
    <xf numFmtId="0" fontId="24" fillId="0" borderId="1" xfId="0" applyFont="1" applyBorder="1" applyAlignment="1">
      <alignment horizontal="center" vertical="center" wrapText="1"/>
    </xf>
    <xf numFmtId="0" fontId="24" fillId="0" borderId="3" xfId="0" quotePrefix="1" applyFont="1" applyBorder="1" applyAlignment="1">
      <alignment horizontal="center" vertical="center" wrapText="1"/>
    </xf>
    <xf numFmtId="0" fontId="24" fillId="2" borderId="3" xfId="0" applyFont="1" applyFill="1" applyBorder="1" applyAlignment="1">
      <alignment horizontal="center" vertical="center" wrapText="1"/>
    </xf>
    <xf numFmtId="0" fontId="23" fillId="2" borderId="3" xfId="0" applyFont="1" applyFill="1" applyBorder="1" applyAlignment="1">
      <alignment horizontal="left" vertical="center" wrapText="1"/>
    </xf>
    <xf numFmtId="4" fontId="24" fillId="2" borderId="3" xfId="0" applyNumberFormat="1" applyFont="1" applyFill="1" applyBorder="1" applyAlignment="1">
      <alignment horizontal="right"/>
    </xf>
    <xf numFmtId="0" fontId="29" fillId="2" borderId="3" xfId="0" applyFont="1" applyFill="1" applyBorder="1" applyAlignment="1">
      <alignment horizontal="left" vertical="center" wrapText="1"/>
    </xf>
    <xf numFmtId="0" fontId="29" fillId="2" borderId="3" xfId="0" quotePrefix="1" applyFont="1" applyFill="1" applyBorder="1" applyAlignment="1">
      <alignment horizontal="left" vertical="center" wrapText="1"/>
    </xf>
    <xf numFmtId="0" fontId="29" fillId="2" borderId="3" xfId="0" applyFont="1" applyFill="1" applyBorder="1" applyAlignment="1">
      <alignment horizontal="left" vertical="center"/>
    </xf>
    <xf numFmtId="0" fontId="30" fillId="0" borderId="3" xfId="0" quotePrefix="1" applyFont="1" applyBorder="1" applyAlignment="1">
      <alignment horizontal="center" vertical="center" wrapText="1"/>
    </xf>
    <xf numFmtId="0" fontId="30" fillId="2" borderId="3" xfId="0" applyFont="1" applyFill="1" applyBorder="1" applyAlignment="1">
      <alignment horizontal="center" vertical="center" wrapText="1"/>
    </xf>
    <xf numFmtId="0" fontId="31" fillId="0" borderId="0" xfId="0" applyFont="1"/>
    <xf numFmtId="4" fontId="24" fillId="2" borderId="3" xfId="0" applyNumberFormat="1" applyFont="1" applyFill="1" applyBorder="1" applyAlignment="1">
      <alignment horizontal="right" vertical="center"/>
    </xf>
    <xf numFmtId="4" fontId="17" fillId="2" borderId="3" xfId="0" applyNumberFormat="1" applyFont="1" applyFill="1" applyBorder="1" applyAlignment="1">
      <alignment horizontal="right" vertical="center"/>
    </xf>
    <xf numFmtId="4" fontId="0" fillId="0" borderId="3" xfId="0" applyNumberFormat="1" applyBorder="1" applyAlignment="1">
      <alignment vertical="center"/>
    </xf>
    <xf numFmtId="170" fontId="0" fillId="0" borderId="3" xfId="0" applyNumberFormat="1" applyBorder="1" applyAlignment="1">
      <alignment vertical="center"/>
    </xf>
    <xf numFmtId="0" fontId="32" fillId="0" borderId="0" xfId="0" applyFont="1" applyAlignment="1">
      <alignment horizontal="center" vertical="center" wrapText="1"/>
    </xf>
    <xf numFmtId="0" fontId="24" fillId="0" borderId="0" xfId="0" applyFont="1" applyAlignment="1">
      <alignment vertical="center" wrapText="1"/>
    </xf>
    <xf numFmtId="0" fontId="0" fillId="0" borderId="5" xfId="0" applyBorder="1" applyAlignment="1">
      <alignment horizontal="right" vertical="center"/>
    </xf>
    <xf numFmtId="4" fontId="32" fillId="2" borderId="3" xfId="0" applyNumberFormat="1" applyFont="1" applyFill="1" applyBorder="1" applyAlignment="1">
      <alignment horizontal="right"/>
    </xf>
    <xf numFmtId="0" fontId="0" fillId="0" borderId="0" xfId="0" applyAlignment="1">
      <alignment horizontal="right" vertical="center"/>
    </xf>
    <xf numFmtId="0" fontId="31" fillId="0" borderId="0" xfId="0" applyFont="1" applyAlignment="1">
      <alignment vertical="center"/>
    </xf>
    <xf numFmtId="0" fontId="1" fillId="0" borderId="3" xfId="0" applyFont="1" applyBorder="1" applyAlignment="1">
      <alignment horizontal="left" vertical="center"/>
    </xf>
    <xf numFmtId="4" fontId="1" fillId="0" borderId="3" xfId="0" applyNumberFormat="1" applyFont="1" applyBorder="1" applyAlignment="1">
      <alignment vertical="center"/>
    </xf>
    <xf numFmtId="169" fontId="1" fillId="0" borderId="3" xfId="0" applyNumberFormat="1" applyFont="1" applyBorder="1" applyAlignment="1">
      <alignment vertical="center"/>
    </xf>
    <xf numFmtId="169" fontId="0" fillId="0" borderId="3" xfId="0" applyNumberFormat="1" applyBorder="1" applyAlignment="1">
      <alignment vertical="center"/>
    </xf>
    <xf numFmtId="4" fontId="24" fillId="2" borderId="3" xfId="0" applyNumberFormat="1" applyFont="1" applyFill="1" applyBorder="1" applyAlignment="1">
      <alignment horizontal="right" vertical="center" wrapText="1"/>
    </xf>
    <xf numFmtId="4" fontId="32" fillId="2" borderId="3" xfId="0" applyNumberFormat="1" applyFont="1" applyFill="1" applyBorder="1" applyAlignment="1">
      <alignment horizontal="right" vertical="center" wrapText="1"/>
    </xf>
    <xf numFmtId="4" fontId="32" fillId="2" borderId="3" xfId="0" applyNumberFormat="1" applyFont="1" applyFill="1" applyBorder="1" applyAlignment="1">
      <alignment horizontal="right" vertical="center"/>
    </xf>
    <xf numFmtId="4" fontId="0" fillId="0" borderId="0" xfId="0" applyNumberFormat="1" applyAlignment="1">
      <alignment vertical="center"/>
    </xf>
    <xf numFmtId="4" fontId="24" fillId="0" borderId="3" xfId="0" quotePrefix="1" applyNumberFormat="1" applyFont="1" applyBorder="1" applyAlignment="1">
      <alignment horizontal="center" vertical="center" wrapText="1"/>
    </xf>
    <xf numFmtId="1" fontId="0" fillId="0" borderId="3" xfId="0" applyNumberFormat="1" applyBorder="1"/>
    <xf numFmtId="3" fontId="30" fillId="0" borderId="3" xfId="0" quotePrefix="1" applyNumberFormat="1" applyFont="1" applyBorder="1" applyAlignment="1">
      <alignment horizontal="center" vertical="center" wrapText="1"/>
    </xf>
    <xf numFmtId="0" fontId="0" fillId="0" borderId="0" xfId="0" applyAlignment="1">
      <alignment wrapText="1"/>
    </xf>
    <xf numFmtId="0" fontId="14" fillId="0" borderId="0" xfId="0" applyFont="1" applyAlignment="1">
      <alignment horizontal="centerContinuous" vertical="center" wrapText="1"/>
    </xf>
    <xf numFmtId="0" fontId="14" fillId="0" borderId="0" xfId="0" applyFont="1" applyAlignment="1">
      <alignment horizontal="centerContinuous" vertical="center"/>
    </xf>
    <xf numFmtId="0" fontId="3" fillId="0" borderId="0" xfId="0" applyFont="1" applyAlignment="1">
      <alignment horizontal="right" vertical="center" wrapText="1"/>
    </xf>
    <xf numFmtId="0" fontId="1" fillId="0" borderId="3" xfId="0" applyFont="1" applyBorder="1" applyAlignment="1">
      <alignment vertical="center" wrapText="1"/>
    </xf>
    <xf numFmtId="170" fontId="1" fillId="0" borderId="3" xfId="0" applyNumberFormat="1" applyFont="1" applyBorder="1" applyAlignment="1">
      <alignment vertical="center"/>
    </xf>
    <xf numFmtId="4" fontId="17" fillId="0" borderId="3" xfId="0" applyNumberFormat="1" applyFont="1" applyBorder="1" applyAlignment="1">
      <alignment vertical="center"/>
    </xf>
    <xf numFmtId="0" fontId="0" fillId="10" borderId="3" xfId="0" applyFill="1" applyBorder="1" applyAlignment="1">
      <alignment vertical="center" wrapText="1"/>
    </xf>
    <xf numFmtId="4" fontId="17" fillId="10" borderId="3" xfId="0" applyNumberFormat="1" applyFont="1" applyFill="1" applyBorder="1" applyAlignment="1">
      <alignment vertical="center"/>
    </xf>
    <xf numFmtId="170" fontId="0" fillId="10" borderId="3" xfId="0" applyNumberFormat="1" applyFill="1" applyBorder="1" applyAlignment="1">
      <alignment vertical="center"/>
    </xf>
    <xf numFmtId="0" fontId="0" fillId="9" borderId="3" xfId="0" applyFill="1" applyBorder="1" applyAlignment="1">
      <alignment vertical="center" wrapText="1"/>
    </xf>
    <xf numFmtId="170" fontId="0" fillId="9" borderId="3" xfId="0" applyNumberFormat="1" applyFill="1" applyBorder="1" applyAlignment="1">
      <alignment vertical="center"/>
    </xf>
    <xf numFmtId="0" fontId="0" fillId="9" borderId="3" xfId="0" applyFill="1" applyBorder="1" applyAlignment="1">
      <alignment vertical="center"/>
    </xf>
    <xf numFmtId="0" fontId="0" fillId="10" borderId="3" xfId="0" applyFill="1" applyBorder="1" applyAlignment="1">
      <alignment vertical="center"/>
    </xf>
    <xf numFmtId="0" fontId="13" fillId="0" borderId="0" xfId="0" applyFont="1" applyAlignment="1">
      <alignment horizontal="center"/>
    </xf>
    <xf numFmtId="0" fontId="0" fillId="11" borderId="3" xfId="0" applyFill="1" applyBorder="1" applyAlignment="1">
      <alignment vertical="center" wrapText="1"/>
    </xf>
    <xf numFmtId="4" fontId="17" fillId="11" borderId="3" xfId="0" applyNumberFormat="1" applyFont="1" applyFill="1" applyBorder="1" applyAlignment="1">
      <alignment vertical="center"/>
    </xf>
    <xf numFmtId="170" fontId="0" fillId="11" borderId="3" xfId="0" applyNumberFormat="1" applyFill="1" applyBorder="1" applyAlignment="1">
      <alignment vertical="center"/>
    </xf>
    <xf numFmtId="0" fontId="0" fillId="11" borderId="3" xfId="0" applyFill="1" applyBorder="1" applyAlignment="1">
      <alignment vertical="center"/>
    </xf>
    <xf numFmtId="0" fontId="0" fillId="7" borderId="3" xfId="0" applyFill="1" applyBorder="1" applyAlignment="1">
      <alignment vertical="center" wrapText="1"/>
    </xf>
    <xf numFmtId="4" fontId="17" fillId="7" borderId="3" xfId="0" applyNumberFormat="1" applyFont="1" applyFill="1" applyBorder="1" applyAlignment="1">
      <alignment vertical="center"/>
    </xf>
    <xf numFmtId="170" fontId="0" fillId="7" borderId="3" xfId="0" applyNumberFormat="1" applyFill="1" applyBorder="1" applyAlignment="1">
      <alignment vertical="center"/>
    </xf>
    <xf numFmtId="0" fontId="0" fillId="7" borderId="3" xfId="0" applyFill="1" applyBorder="1" applyAlignment="1">
      <alignment vertical="center"/>
    </xf>
    <xf numFmtId="0" fontId="5" fillId="12" borderId="0" xfId="0" applyFont="1" applyFill="1" applyAlignment="1">
      <alignment horizontal="centerContinuous" vertical="center" wrapText="1"/>
    </xf>
    <xf numFmtId="0" fontId="11" fillId="12" borderId="0" xfId="0" applyFont="1" applyFill="1" applyAlignment="1">
      <alignment horizontal="centerContinuous" wrapText="1"/>
    </xf>
    <xf numFmtId="4" fontId="0" fillId="0" borderId="0" xfId="0" applyNumberFormat="1"/>
    <xf numFmtId="4" fontId="10" fillId="3" borderId="3" xfId="0" applyNumberFormat="1" applyFont="1" applyFill="1" applyBorder="1" applyAlignment="1">
      <alignment horizontal="right"/>
    </xf>
    <xf numFmtId="4" fontId="10" fillId="0" borderId="3" xfId="0" applyNumberFormat="1" applyFont="1" applyBorder="1" applyAlignment="1">
      <alignment horizontal="right"/>
    </xf>
    <xf numFmtId="4" fontId="9" fillId="0" borderId="3" xfId="0" applyNumberFormat="1" applyFont="1" applyBorder="1" applyAlignment="1">
      <alignment horizontal="right"/>
    </xf>
    <xf numFmtId="4" fontId="29" fillId="0" borderId="6" xfId="0" applyNumberFormat="1" applyFont="1" applyBorder="1"/>
    <xf numFmtId="4" fontId="29" fillId="6" borderId="6" xfId="0" applyNumberFormat="1" applyFont="1" applyFill="1" applyBorder="1"/>
    <xf numFmtId="4" fontId="29" fillId="5" borderId="7" xfId="0" applyNumberFormat="1" applyFont="1" applyFill="1" applyBorder="1"/>
    <xf numFmtId="4" fontId="29" fillId="4" borderId="6" xfId="0" applyNumberFormat="1" applyFont="1" applyFill="1" applyBorder="1"/>
    <xf numFmtId="4" fontId="29" fillId="0" borderId="6" xfId="0" applyNumberFormat="1" applyFont="1" applyBorder="1" applyAlignment="1">
      <alignment vertical="center"/>
    </xf>
    <xf numFmtId="0" fontId="0" fillId="0" borderId="0" xfId="0" applyNumberFormat="1" applyFill="1"/>
    <xf numFmtId="0" fontId="0" fillId="0" borderId="0" xfId="0" applyAlignment="1">
      <alignment horizont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3" fontId="0" fillId="0" borderId="0" xfId="0" applyNumberFormat="1" applyAlignment="1">
      <alignment horizontal="center" vertical="center"/>
    </xf>
    <xf numFmtId="4" fontId="0" fillId="0" borderId="0" xfId="0" applyNumberFormat="1" applyAlignment="1">
      <alignment horizontal="center"/>
    </xf>
    <xf numFmtId="3" fontId="0" fillId="0" borderId="0" xfId="0" applyNumberFormat="1" applyFill="1" applyAlignment="1">
      <alignment horizontal="center"/>
    </xf>
    <xf numFmtId="0" fontId="0" fillId="0" borderId="0" xfId="0" applyFill="1" applyAlignment="1">
      <alignment horizontal="center"/>
    </xf>
    <xf numFmtId="3" fontId="0" fillId="0" borderId="0" xfId="0" applyNumberFormat="1" applyAlignment="1">
      <alignment horizontal="center"/>
    </xf>
    <xf numFmtId="4" fontId="0" fillId="0" borderId="0" xfId="0" applyNumberFormat="1" applyFill="1"/>
    <xf numFmtId="0" fontId="1" fillId="0" borderId="0" xfId="0" applyFont="1" applyFill="1" applyAlignment="1">
      <alignment horizontal="right"/>
    </xf>
    <xf numFmtId="0" fontId="0" fillId="0" borderId="0" xfId="0" applyFill="1"/>
    <xf numFmtId="16" fontId="0" fillId="0" borderId="0" xfId="0" applyNumberFormat="1" applyAlignment="1">
      <alignment horizontal="center"/>
    </xf>
    <xf numFmtId="4" fontId="29" fillId="0" borderId="6" xfId="0" applyNumberFormat="1" applyFont="1" applyFill="1" applyBorder="1"/>
    <xf numFmtId="4" fontId="29" fillId="2" borderId="3" xfId="0" applyNumberFormat="1" applyFont="1" applyFill="1" applyBorder="1" applyAlignment="1">
      <alignment horizontal="right" vertical="center"/>
    </xf>
    <xf numFmtId="4" fontId="23" fillId="0" borderId="3" xfId="0" applyNumberFormat="1" applyFont="1" applyBorder="1" applyAlignment="1">
      <alignment vertical="center"/>
    </xf>
    <xf numFmtId="4" fontId="23" fillId="2" borderId="3" xfId="0" applyNumberFormat="1" applyFont="1" applyFill="1" applyBorder="1" applyAlignment="1">
      <alignment horizontal="right" vertical="center"/>
    </xf>
    <xf numFmtId="4" fontId="0" fillId="0" borderId="3" xfId="0" applyNumberFormat="1" applyFill="1" applyBorder="1" applyAlignment="1">
      <alignment vertical="center"/>
    </xf>
    <xf numFmtId="0" fontId="0" fillId="0" borderId="0" xfId="0" applyAlignment="1">
      <alignment horizontal="left" vertical="center"/>
    </xf>
    <xf numFmtId="4" fontId="0" fillId="2" borderId="3" xfId="0" applyNumberFormat="1" applyFont="1" applyFill="1" applyBorder="1" applyAlignment="1">
      <alignment horizontal="right" vertical="center"/>
    </xf>
    <xf numFmtId="4" fontId="0" fillId="4" borderId="6" xfId="0" applyNumberFormat="1" applyFont="1" applyFill="1" applyBorder="1"/>
    <xf numFmtId="4" fontId="0" fillId="5" borderId="7" xfId="0" applyNumberFormat="1" applyFont="1" applyFill="1" applyBorder="1"/>
    <xf numFmtId="4" fontId="0" fillId="6" borderId="6" xfId="0" applyNumberFormat="1" applyFont="1" applyFill="1" applyBorder="1"/>
    <xf numFmtId="4" fontId="0" fillId="0" borderId="6" xfId="0" applyNumberFormat="1" applyFont="1" applyBorder="1"/>
    <xf numFmtId="0" fontId="24" fillId="0" borderId="3" xfId="0"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4" fontId="0" fillId="2" borderId="3" xfId="0" applyNumberFormat="1" applyFont="1" applyFill="1" applyBorder="1" applyAlignment="1">
      <alignment horizontal="right"/>
    </xf>
    <xf numFmtId="4" fontId="0" fillId="2" borderId="3" xfId="0" applyNumberFormat="1" applyFont="1" applyFill="1" applyBorder="1" applyAlignment="1">
      <alignment horizontal="right" wrapText="1"/>
    </xf>
    <xf numFmtId="4" fontId="0" fillId="0" borderId="3" xfId="0" applyNumberFormat="1" applyFont="1" applyBorder="1"/>
    <xf numFmtId="0" fontId="0" fillId="0" borderId="0" xfId="0" applyFont="1"/>
    <xf numFmtId="4" fontId="1" fillId="2" borderId="3" xfId="0" applyNumberFormat="1" applyFont="1" applyFill="1" applyBorder="1" applyAlignment="1">
      <alignment horizontal="right"/>
    </xf>
    <xf numFmtId="4" fontId="1" fillId="2" borderId="3" xfId="0" applyNumberFormat="1" applyFont="1" applyFill="1" applyBorder="1" applyAlignment="1">
      <alignment horizontal="right" wrapText="1"/>
    </xf>
    <xf numFmtId="4" fontId="29" fillId="0" borderId="3" xfId="0" applyNumberFormat="1" applyFont="1" applyBorder="1" applyAlignment="1">
      <alignment vertical="center"/>
    </xf>
    <xf numFmtId="4" fontId="29" fillId="11" borderId="3" xfId="0" applyNumberFormat="1" applyFont="1" applyFill="1" applyBorder="1" applyAlignment="1">
      <alignment vertical="center"/>
    </xf>
    <xf numFmtId="4" fontId="29" fillId="7" borderId="3" xfId="0" applyNumberFormat="1" applyFont="1" applyFill="1" applyBorder="1" applyAlignment="1">
      <alignment vertical="center"/>
    </xf>
    <xf numFmtId="4" fontId="29" fillId="10" borderId="3" xfId="0" applyNumberFormat="1" applyFont="1" applyFill="1" applyBorder="1" applyAlignment="1">
      <alignment vertical="center"/>
    </xf>
    <xf numFmtId="4" fontId="29" fillId="9" borderId="3" xfId="0" applyNumberFormat="1" applyFont="1" applyFill="1" applyBorder="1" applyAlignment="1">
      <alignment vertical="center"/>
    </xf>
    <xf numFmtId="0" fontId="0" fillId="0" borderId="3" xfId="0" applyBorder="1" applyAlignment="1">
      <alignment horizontal="left" vertical="center" wrapText="1"/>
    </xf>
    <xf numFmtId="4" fontId="0" fillId="0" borderId="0" xfId="0" applyNumberFormat="1" applyAlignment="1">
      <alignment horizontal="left" vertical="center"/>
    </xf>
    <xf numFmtId="169" fontId="0" fillId="0" borderId="3" xfId="0" applyNumberFormat="1" applyFont="1" applyBorder="1" applyAlignment="1">
      <alignment vertical="center"/>
    </xf>
    <xf numFmtId="0" fontId="0" fillId="0" borderId="0" xfId="0" applyBorder="1"/>
    <xf numFmtId="0" fontId="0" fillId="0" borderId="0" xfId="0" applyBorder="1" applyAlignment="1">
      <alignment vertical="center"/>
    </xf>
    <xf numFmtId="0" fontId="0" fillId="0" borderId="3" xfId="0" applyBorder="1" applyAlignment="1">
      <alignment horizontal="right" vertical="center"/>
    </xf>
    <xf numFmtId="0" fontId="0" fillId="0" borderId="3" xfId="0" applyBorder="1" applyAlignment="1">
      <alignment wrapText="1"/>
    </xf>
    <xf numFmtId="0" fontId="0" fillId="0" borderId="0" xfId="0" applyFill="1" applyBorder="1" applyAlignment="1">
      <alignment vertical="center"/>
    </xf>
    <xf numFmtId="164" fontId="0" fillId="0" borderId="0" xfId="0" applyNumberFormat="1" applyBorder="1" applyAlignment="1">
      <alignment horizontal="right" vertical="center"/>
    </xf>
    <xf numFmtId="4" fontId="17" fillId="9" borderId="3" xfId="0" applyNumberFormat="1" applyFont="1" applyFill="1" applyBorder="1" applyAlignment="1">
      <alignment vertical="center"/>
    </xf>
    <xf numFmtId="0" fontId="29" fillId="9" borderId="3" xfId="0" applyFont="1" applyFill="1" applyBorder="1" applyAlignment="1">
      <alignment horizontal="left" vertical="center"/>
    </xf>
    <xf numFmtId="0" fontId="29" fillId="10" borderId="3" xfId="0" applyFont="1" applyFill="1" applyBorder="1" applyAlignment="1">
      <alignment horizontal="left" vertical="center"/>
    </xf>
    <xf numFmtId="0" fontId="29" fillId="11" borderId="3" xfId="0" applyFont="1" applyFill="1" applyBorder="1" applyAlignment="1">
      <alignment horizontal="left" vertical="center"/>
    </xf>
    <xf numFmtId="0" fontId="29" fillId="7" borderId="3" xfId="0" applyFont="1" applyFill="1" applyBorder="1" applyAlignment="1">
      <alignment horizontal="left" vertical="center"/>
    </xf>
    <xf numFmtId="0" fontId="29" fillId="0" borderId="3" xfId="0" applyFont="1" applyBorder="1" applyAlignment="1">
      <alignment horizontal="left" vertical="center"/>
    </xf>
    <xf numFmtId="0" fontId="29" fillId="0" borderId="3" xfId="0" applyFont="1" applyBorder="1" applyAlignment="1">
      <alignment vertical="center"/>
    </xf>
    <xf numFmtId="0" fontId="0" fillId="0" borderId="3" xfId="0" applyNumberFormat="1" applyBorder="1" applyAlignment="1">
      <alignment vertical="center" wrapText="1"/>
    </xf>
    <xf numFmtId="4" fontId="29" fillId="0" borderId="3" xfId="0" applyNumberFormat="1" applyFont="1" applyFill="1" applyBorder="1" applyAlignment="1">
      <alignment vertical="center"/>
    </xf>
    <xf numFmtId="0" fontId="29" fillId="0" borderId="3" xfId="0" applyFont="1" applyFill="1" applyBorder="1" applyAlignment="1">
      <alignment horizontal="left" vertical="center"/>
    </xf>
    <xf numFmtId="0" fontId="29" fillId="0" borderId="3" xfId="0" applyFont="1" applyFill="1" applyBorder="1" applyAlignment="1">
      <alignment vertical="center"/>
    </xf>
    <xf numFmtId="4" fontId="0" fillId="11" borderId="3" xfId="0" applyNumberFormat="1" applyFill="1" applyBorder="1" applyAlignment="1">
      <alignment vertical="center"/>
    </xf>
    <xf numFmtId="4" fontId="0" fillId="7" borderId="3" xfId="0" applyNumberFormat="1" applyFill="1" applyBorder="1" applyAlignment="1">
      <alignment vertical="center"/>
    </xf>
    <xf numFmtId="4" fontId="17" fillId="0" borderId="3" xfId="0" applyNumberFormat="1" applyFont="1" applyFill="1" applyBorder="1" applyAlignment="1">
      <alignment vertical="center"/>
    </xf>
    <xf numFmtId="170" fontId="29" fillId="0" borderId="3" xfId="0" applyNumberFormat="1" applyFont="1" applyBorder="1" applyAlignment="1">
      <alignment vertical="center"/>
    </xf>
    <xf numFmtId="0" fontId="29" fillId="9" borderId="3" xfId="0" applyFont="1" applyFill="1" applyBorder="1" applyAlignment="1">
      <alignment vertical="center"/>
    </xf>
    <xf numFmtId="0" fontId="29" fillId="10" borderId="3" xfId="0" applyFont="1" applyFill="1" applyBorder="1" applyAlignment="1">
      <alignment vertical="center"/>
    </xf>
    <xf numFmtId="0" fontId="29" fillId="11" borderId="3" xfId="0" applyFont="1" applyFill="1" applyBorder="1" applyAlignment="1">
      <alignment vertical="center"/>
    </xf>
    <xf numFmtId="4" fontId="23" fillId="7" borderId="3" xfId="0" applyNumberFormat="1" applyFont="1" applyFill="1" applyBorder="1" applyAlignment="1">
      <alignment vertical="center"/>
    </xf>
    <xf numFmtId="0" fontId="29" fillId="7" borderId="3" xfId="0" applyFont="1" applyFill="1" applyBorder="1" applyAlignment="1">
      <alignment vertical="center"/>
    </xf>
    <xf numFmtId="0" fontId="0" fillId="0" borderId="3" xfId="0" applyFill="1" applyBorder="1" applyAlignment="1">
      <alignment vertical="center" wrapText="1"/>
    </xf>
    <xf numFmtId="4" fontId="0" fillId="10" borderId="3" xfId="0" applyNumberFormat="1" applyFill="1" applyBorder="1" applyAlignment="1">
      <alignment vertical="center" wrapText="1"/>
    </xf>
    <xf numFmtId="4" fontId="0" fillId="9" borderId="3" xfId="0" applyNumberFormat="1" applyFill="1" applyBorder="1" applyAlignment="1">
      <alignment vertical="center" wrapText="1"/>
    </xf>
    <xf numFmtId="4" fontId="0" fillId="11" borderId="3" xfId="0" applyNumberFormat="1" applyFill="1" applyBorder="1" applyAlignment="1">
      <alignment vertical="center" wrapText="1"/>
    </xf>
    <xf numFmtId="49" fontId="0" fillId="0" borderId="0" xfId="0" applyNumberFormat="1" applyAlignment="1">
      <alignment horizontal="left" vertical="center"/>
    </xf>
    <xf numFmtId="0" fontId="0" fillId="0" borderId="3" xfId="0" applyFill="1" applyBorder="1" applyAlignment="1">
      <alignment vertical="center"/>
    </xf>
    <xf numFmtId="4" fontId="0" fillId="0" borderId="3" xfId="0" applyNumberFormat="1" applyBorder="1" applyAlignment="1">
      <alignment horizontal="right" vertical="center"/>
    </xf>
    <xf numFmtId="0" fontId="19" fillId="0" borderId="0" xfId="0" applyFont="1" applyAlignment="1">
      <alignment horizontal="center" vertical="center" wrapText="1"/>
    </xf>
    <xf numFmtId="0" fontId="5" fillId="8" borderId="0" xfId="0" applyFont="1" applyFill="1" applyAlignment="1">
      <alignment horizontal="center" vertical="center" wrapText="1"/>
    </xf>
    <xf numFmtId="0" fontId="19" fillId="2" borderId="0" xfId="0" applyFont="1" applyFill="1" applyAlignment="1">
      <alignment horizontal="center" vertical="center" wrapText="1"/>
    </xf>
    <xf numFmtId="0" fontId="9" fillId="0" borderId="1" xfId="0" quotePrefix="1" applyFont="1" applyBorder="1" applyAlignment="1">
      <alignment horizontal="left" vertical="center" wrapText="1"/>
    </xf>
    <xf numFmtId="0" fontId="9" fillId="0" borderId="2" xfId="0" applyFont="1" applyBorder="1" applyAlignment="1">
      <alignment vertical="center" wrapText="1"/>
    </xf>
    <xf numFmtId="0" fontId="9" fillId="0" borderId="1" xfId="0" quotePrefix="1" applyFont="1" applyBorder="1" applyAlignment="1">
      <alignment horizontal="left" vertical="center"/>
    </xf>
    <xf numFmtId="0" fontId="9" fillId="0" borderId="2" xfId="0" applyFont="1" applyBorder="1" applyAlignment="1">
      <alignment vertical="center"/>
    </xf>
    <xf numFmtId="0" fontId="16" fillId="0" borderId="3" xfId="0" quotePrefix="1" applyFont="1" applyBorder="1" applyAlignment="1">
      <alignment horizontal="center" wrapText="1"/>
    </xf>
    <xf numFmtId="0" fontId="16" fillId="0" borderId="1" xfId="0" quotePrefix="1" applyFont="1" applyBorder="1" applyAlignment="1">
      <alignment horizontal="center" wrapText="1"/>
    </xf>
    <xf numFmtId="0" fontId="10" fillId="3" borderId="1" xfId="0" applyFont="1" applyFill="1" applyBorder="1" applyAlignment="1">
      <alignment horizontal="left" vertical="center" wrapText="1"/>
    </xf>
    <xf numFmtId="0" fontId="9" fillId="3" borderId="2" xfId="0" applyFont="1" applyFill="1" applyBorder="1" applyAlignment="1">
      <alignment vertical="center" wrapText="1"/>
    </xf>
    <xf numFmtId="0" fontId="9" fillId="3" borderId="2" xfId="0" applyFont="1" applyFill="1" applyBorder="1" applyAlignment="1">
      <alignment vertical="center"/>
    </xf>
    <xf numFmtId="0" fontId="9" fillId="0" borderId="1" xfId="0" applyFont="1" applyBorder="1" applyAlignment="1">
      <alignment horizontal="left" vertical="center" wrapText="1"/>
    </xf>
    <xf numFmtId="0" fontId="22" fillId="2" borderId="5" xfId="0" applyFont="1" applyFill="1" applyBorder="1" applyAlignment="1">
      <alignment horizontal="left" wrapText="1"/>
    </xf>
    <xf numFmtId="0" fontId="3" fillId="0" borderId="1" xfId="0" quotePrefix="1" applyFont="1" applyBorder="1" applyAlignment="1">
      <alignment horizontal="center" vertical="center" wrapText="1"/>
    </xf>
    <xf numFmtId="0" fontId="3" fillId="0" borderId="2" xfId="0" quotePrefix="1" applyFont="1" applyBorder="1" applyAlignment="1">
      <alignment horizontal="center" vertical="center" wrapText="1"/>
    </xf>
    <xf numFmtId="0" fontId="3" fillId="0" borderId="4" xfId="0" quotePrefix="1" applyFont="1" applyBorder="1" applyAlignment="1">
      <alignment horizontal="center" vertical="center" wrapText="1"/>
    </xf>
    <xf numFmtId="0" fontId="21" fillId="0" borderId="0" xfId="0" applyFont="1" applyAlignment="1">
      <alignment horizontal="left" vertical="center" wrapText="1"/>
    </xf>
    <xf numFmtId="0" fontId="9" fillId="0" borderId="0" xfId="0" quotePrefix="1" applyNumberFormat="1" applyFont="1" applyFill="1" applyBorder="1" applyAlignment="1" applyProtection="1">
      <alignment horizontal="left" vertical="top" wrapText="1"/>
    </xf>
    <xf numFmtId="0" fontId="10" fillId="3" borderId="1" xfId="0" quotePrefix="1"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32"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left" vertical="top"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tabSelected="1" workbookViewId="0">
      <selection activeCell="F19" sqref="F19"/>
    </sheetView>
  </sheetViews>
  <sheetFormatPr defaultRowHeight="15" x14ac:dyDescent="0.25"/>
  <cols>
    <col min="5" max="5" width="15" customWidth="1"/>
    <col min="6" max="7" width="12.7109375" bestFit="1" customWidth="1"/>
    <col min="8" max="8" width="8.140625" hidden="1" customWidth="1"/>
    <col min="9" max="9" width="12.7109375" bestFit="1" customWidth="1"/>
    <col min="10" max="10" width="10.140625" bestFit="1" customWidth="1"/>
    <col min="11" max="11" width="9.85546875" bestFit="1" customWidth="1"/>
    <col min="14" max="14" width="10.140625" bestFit="1" customWidth="1"/>
    <col min="15" max="15" width="12.42578125" bestFit="1" customWidth="1"/>
    <col min="18" max="18" width="13" customWidth="1"/>
  </cols>
  <sheetData>
    <row r="1" spans="1:18" ht="42" customHeight="1" x14ac:dyDescent="0.25">
      <c r="A1" s="230" t="s">
        <v>349</v>
      </c>
      <c r="B1" s="230"/>
      <c r="C1" s="230"/>
      <c r="D1" s="230"/>
      <c r="E1" s="230"/>
      <c r="F1" s="230"/>
      <c r="G1" s="230"/>
      <c r="H1" s="230"/>
      <c r="I1" s="230"/>
      <c r="J1" s="230"/>
      <c r="K1" s="230"/>
    </row>
    <row r="2" spans="1:18" ht="18" x14ac:dyDescent="0.25">
      <c r="A2" s="6"/>
      <c r="B2" s="6"/>
      <c r="C2" s="6"/>
      <c r="D2" s="6"/>
      <c r="E2" s="6"/>
      <c r="F2" s="6"/>
      <c r="G2" s="6"/>
      <c r="H2" s="6"/>
      <c r="I2" s="6"/>
      <c r="J2" s="6"/>
    </row>
    <row r="3" spans="1:18" ht="15.75" customHeight="1" x14ac:dyDescent="0.25">
      <c r="A3" s="231" t="s">
        <v>4</v>
      </c>
      <c r="B3" s="231"/>
      <c r="C3" s="231"/>
      <c r="D3" s="231"/>
      <c r="E3" s="231"/>
      <c r="F3" s="231"/>
      <c r="G3" s="231"/>
      <c r="H3" s="231"/>
      <c r="I3" s="231"/>
      <c r="J3" s="231"/>
      <c r="K3" s="231"/>
    </row>
    <row r="4" spans="1:18" ht="18" x14ac:dyDescent="0.25">
      <c r="A4" s="247"/>
      <c r="B4" s="247"/>
      <c r="C4" s="247"/>
      <c r="D4" s="6"/>
      <c r="E4" s="6"/>
      <c r="F4" s="6"/>
      <c r="G4" s="6"/>
      <c r="H4" s="6"/>
      <c r="I4" s="2"/>
      <c r="J4" s="2"/>
    </row>
    <row r="5" spans="1:18" ht="18" customHeight="1" x14ac:dyDescent="0.25">
      <c r="A5" s="232" t="s">
        <v>18</v>
      </c>
      <c r="B5" s="232"/>
      <c r="C5" s="232"/>
      <c r="D5" s="232"/>
      <c r="E5" s="232"/>
      <c r="F5" s="232"/>
      <c r="G5" s="232"/>
      <c r="H5" s="232"/>
      <c r="I5" s="232"/>
      <c r="J5" s="232"/>
      <c r="K5" s="232"/>
    </row>
    <row r="6" spans="1:18" ht="15.75" x14ac:dyDescent="0.25">
      <c r="A6" s="56"/>
      <c r="B6" s="57"/>
      <c r="C6" s="57"/>
      <c r="D6" s="57"/>
      <c r="E6" s="57"/>
      <c r="F6" s="57"/>
      <c r="G6" s="57"/>
      <c r="H6" s="57"/>
      <c r="I6" s="57"/>
      <c r="J6" s="57"/>
      <c r="K6" s="58"/>
    </row>
    <row r="7" spans="1:18" x14ac:dyDescent="0.25">
      <c r="A7" s="243" t="s">
        <v>37</v>
      </c>
      <c r="B7" s="243"/>
      <c r="C7" s="243"/>
      <c r="D7" s="243"/>
      <c r="E7" s="243"/>
      <c r="F7" s="59"/>
      <c r="G7" s="59"/>
      <c r="H7" s="59"/>
      <c r="I7" s="59"/>
      <c r="J7" s="60"/>
      <c r="K7" s="61" t="s">
        <v>38</v>
      </c>
    </row>
    <row r="8" spans="1:18" ht="58.5" customHeight="1" x14ac:dyDescent="0.25">
      <c r="A8" s="244" t="s">
        <v>2</v>
      </c>
      <c r="B8" s="245"/>
      <c r="C8" s="245"/>
      <c r="D8" s="245"/>
      <c r="E8" s="246"/>
      <c r="F8" s="43" t="s">
        <v>352</v>
      </c>
      <c r="G8" s="44" t="s">
        <v>323</v>
      </c>
      <c r="H8" s="44" t="s">
        <v>312</v>
      </c>
      <c r="I8" s="43" t="s">
        <v>351</v>
      </c>
      <c r="J8" s="44" t="s">
        <v>313</v>
      </c>
      <c r="K8" s="44" t="s">
        <v>313</v>
      </c>
    </row>
    <row r="9" spans="1:18" s="8" customFormat="1" ht="11.25" x14ac:dyDescent="0.2">
      <c r="A9" s="237">
        <v>1</v>
      </c>
      <c r="B9" s="237"/>
      <c r="C9" s="237"/>
      <c r="D9" s="237"/>
      <c r="E9" s="238"/>
      <c r="F9" s="21">
        <v>2</v>
      </c>
      <c r="G9" s="20">
        <v>3</v>
      </c>
      <c r="H9" s="20">
        <v>4</v>
      </c>
      <c r="I9" s="20">
        <v>5</v>
      </c>
      <c r="J9" s="20" t="s">
        <v>5</v>
      </c>
      <c r="K9" s="20" t="s">
        <v>36</v>
      </c>
    </row>
    <row r="10" spans="1:18" x14ac:dyDescent="0.25">
      <c r="A10" s="239" t="s">
        <v>0</v>
      </c>
      <c r="B10" s="240"/>
      <c r="C10" s="240"/>
      <c r="D10" s="240"/>
      <c r="E10" s="241"/>
      <c r="F10" s="22">
        <v>10998598.960000001</v>
      </c>
      <c r="G10" s="148">
        <v>24551710</v>
      </c>
      <c r="H10" s="22"/>
      <c r="I10" s="22">
        <f>SUM(I11:I12)</f>
        <v>11721585.33</v>
      </c>
      <c r="J10" s="65">
        <f t="shared" ref="J10" si="0">I10/F10*100</f>
        <v>106.57344060483862</v>
      </c>
      <c r="K10" s="65">
        <f t="shared" ref="K10" si="1">I10/G10*100</f>
        <v>47.74243965084306</v>
      </c>
    </row>
    <row r="11" spans="1:18" x14ac:dyDescent="0.25">
      <c r="A11" s="242" t="s">
        <v>12</v>
      </c>
      <c r="B11" s="234"/>
      <c r="C11" s="234"/>
      <c r="D11" s="234"/>
      <c r="E11" s="236"/>
      <c r="F11" s="24">
        <v>10998598.960000001</v>
      </c>
      <c r="G11" s="150">
        <v>24539710</v>
      </c>
      <c r="H11" s="24"/>
      <c r="I11" s="24">
        <v>11721585.33</v>
      </c>
      <c r="J11" s="66">
        <f>I11/F11*100</f>
        <v>106.57344060483862</v>
      </c>
      <c r="K11" s="66">
        <f>I11/G11*100</f>
        <v>47.765785862995116</v>
      </c>
      <c r="O11" s="147"/>
      <c r="R11" s="147"/>
    </row>
    <row r="12" spans="1:18" x14ac:dyDescent="0.25">
      <c r="A12" s="235" t="s">
        <v>17</v>
      </c>
      <c r="B12" s="236"/>
      <c r="C12" s="236"/>
      <c r="D12" s="236"/>
      <c r="E12" s="236"/>
      <c r="F12" s="24">
        <v>0</v>
      </c>
      <c r="G12" s="150">
        <v>12000</v>
      </c>
      <c r="H12" s="24"/>
      <c r="I12" s="24">
        <v>0</v>
      </c>
      <c r="J12" s="66"/>
      <c r="K12" s="66">
        <f t="shared" ref="K12:K16" si="2">I12/G12*100</f>
        <v>0</v>
      </c>
      <c r="O12" s="147"/>
    </row>
    <row r="13" spans="1:18" x14ac:dyDescent="0.25">
      <c r="A13" s="7" t="s">
        <v>1</v>
      </c>
      <c r="B13" s="11"/>
      <c r="C13" s="11"/>
      <c r="D13" s="11"/>
      <c r="E13" s="11"/>
      <c r="F13" s="22">
        <v>11694205.33</v>
      </c>
      <c r="G13" s="148">
        <v>23061280</v>
      </c>
      <c r="H13" s="22"/>
      <c r="I13" s="22">
        <f>SUM(I14:I15)</f>
        <v>10919930.279999999</v>
      </c>
      <c r="J13" s="65">
        <f t="shared" ref="J13:J15" si="3">I13/F13*100</f>
        <v>93.378985333755892</v>
      </c>
      <c r="K13" s="65">
        <f t="shared" si="2"/>
        <v>47.351796084172257</v>
      </c>
      <c r="O13" s="147"/>
      <c r="R13" s="147"/>
    </row>
    <row r="14" spans="1:18" x14ac:dyDescent="0.25">
      <c r="A14" s="233" t="s">
        <v>13</v>
      </c>
      <c r="B14" s="234"/>
      <c r="C14" s="234"/>
      <c r="D14" s="234"/>
      <c r="E14" s="234"/>
      <c r="F14" s="24">
        <v>9534628.5999999996</v>
      </c>
      <c r="G14" s="150">
        <v>20828810</v>
      </c>
      <c r="H14" s="24"/>
      <c r="I14" s="24">
        <v>10847980.84</v>
      </c>
      <c r="J14" s="66">
        <f t="shared" si="3"/>
        <v>113.774550589207</v>
      </c>
      <c r="K14" s="66">
        <f t="shared" si="2"/>
        <v>52.081615992464279</v>
      </c>
      <c r="N14" s="147"/>
    </row>
    <row r="15" spans="1:18" x14ac:dyDescent="0.25">
      <c r="A15" s="235" t="s">
        <v>14</v>
      </c>
      <c r="B15" s="236"/>
      <c r="C15" s="236"/>
      <c r="D15" s="236"/>
      <c r="E15" s="236"/>
      <c r="F15" s="24">
        <v>2159576.73</v>
      </c>
      <c r="G15" s="150">
        <v>2232470</v>
      </c>
      <c r="H15" s="24"/>
      <c r="I15" s="24">
        <v>71949.440000000002</v>
      </c>
      <c r="J15" s="66">
        <f t="shared" si="3"/>
        <v>3.3316454562834634</v>
      </c>
      <c r="K15" s="66">
        <f t="shared" si="2"/>
        <v>3.2228625692618493</v>
      </c>
    </row>
    <row r="16" spans="1:18" x14ac:dyDescent="0.25">
      <c r="A16" s="249" t="s">
        <v>314</v>
      </c>
      <c r="B16" s="240"/>
      <c r="C16" s="240"/>
      <c r="D16" s="240"/>
      <c r="E16" s="240"/>
      <c r="F16" s="22">
        <v>-695606.36999999918</v>
      </c>
      <c r="G16" s="148">
        <v>1490430</v>
      </c>
      <c r="H16" s="23"/>
      <c r="I16" s="22">
        <f>I10-I13</f>
        <v>801655.05000000075</v>
      </c>
      <c r="J16" s="67"/>
      <c r="K16" s="67">
        <f t="shared" si="2"/>
        <v>53.786829975242092</v>
      </c>
      <c r="N16" s="147"/>
      <c r="O16" s="147"/>
    </row>
    <row r="17" spans="1:15" ht="18" x14ac:dyDescent="0.25">
      <c r="A17" s="62"/>
      <c r="B17" s="63"/>
      <c r="C17" s="63"/>
      <c r="D17" s="63"/>
      <c r="E17" s="63"/>
      <c r="F17" s="63"/>
      <c r="G17" s="63"/>
      <c r="H17" s="64"/>
      <c r="I17" s="64"/>
      <c r="J17" s="64"/>
      <c r="K17" s="64"/>
      <c r="O17" s="147"/>
    </row>
    <row r="18" spans="1:15" ht="18" customHeight="1" x14ac:dyDescent="0.25">
      <c r="A18" s="243" t="s">
        <v>19</v>
      </c>
      <c r="B18" s="243"/>
      <c r="C18" s="243"/>
      <c r="D18" s="243"/>
      <c r="E18" s="243"/>
      <c r="F18" s="63"/>
      <c r="G18" s="63"/>
      <c r="H18" s="64"/>
      <c r="I18" s="64"/>
      <c r="J18" s="64"/>
      <c r="K18" s="61" t="s">
        <v>38</v>
      </c>
      <c r="O18" s="147"/>
    </row>
    <row r="19" spans="1:15" ht="54" customHeight="1" x14ac:dyDescent="0.25">
      <c r="A19" s="244" t="s">
        <v>2</v>
      </c>
      <c r="B19" s="245"/>
      <c r="C19" s="245"/>
      <c r="D19" s="245"/>
      <c r="E19" s="246"/>
      <c r="F19" s="43" t="s">
        <v>352</v>
      </c>
      <c r="G19" s="44" t="s">
        <v>323</v>
      </c>
      <c r="H19" s="44" t="s">
        <v>312</v>
      </c>
      <c r="I19" s="43" t="s">
        <v>351</v>
      </c>
      <c r="J19" s="44" t="s">
        <v>313</v>
      </c>
      <c r="K19" s="44" t="s">
        <v>313</v>
      </c>
      <c r="O19" s="147"/>
    </row>
    <row r="20" spans="1:15" s="8" customFormat="1" ht="11.25" customHeight="1" x14ac:dyDescent="0.2">
      <c r="A20" s="237">
        <v>1</v>
      </c>
      <c r="B20" s="237"/>
      <c r="C20" s="237"/>
      <c r="D20" s="237"/>
      <c r="E20" s="238"/>
      <c r="F20" s="21">
        <v>2</v>
      </c>
      <c r="G20" s="20">
        <v>3</v>
      </c>
      <c r="H20" s="20">
        <v>4</v>
      </c>
      <c r="I20" s="20">
        <v>5</v>
      </c>
      <c r="J20" s="20" t="s">
        <v>5</v>
      </c>
      <c r="K20" s="20" t="s">
        <v>36</v>
      </c>
    </row>
    <row r="21" spans="1:15" ht="15.75" customHeight="1" x14ac:dyDescent="0.25">
      <c r="A21" s="242" t="s">
        <v>15</v>
      </c>
      <c r="B21" s="253"/>
      <c r="C21" s="253"/>
      <c r="D21" s="253"/>
      <c r="E21" s="254"/>
      <c r="F21" s="24">
        <v>0</v>
      </c>
      <c r="G21" s="150">
        <v>0</v>
      </c>
      <c r="H21" s="24"/>
      <c r="I21" s="150">
        <v>0</v>
      </c>
      <c r="J21" s="66">
        <v>0</v>
      </c>
      <c r="K21" s="66" t="str">
        <f>IFERROR(I21/G21*100,"")</f>
        <v/>
      </c>
    </row>
    <row r="22" spans="1:15" x14ac:dyDescent="0.25">
      <c r="A22" s="242" t="s">
        <v>16</v>
      </c>
      <c r="B22" s="234"/>
      <c r="C22" s="234"/>
      <c r="D22" s="234"/>
      <c r="E22" s="234"/>
      <c r="F22" s="24">
        <v>453613.38</v>
      </c>
      <c r="G22" s="150">
        <v>907230</v>
      </c>
      <c r="H22" s="24"/>
      <c r="I22" s="150">
        <v>453613.38</v>
      </c>
      <c r="J22" s="66">
        <f t="shared" ref="J22:J24" si="4">I22/F22*100</f>
        <v>100</v>
      </c>
      <c r="K22" s="66">
        <f t="shared" ref="K22:K24" si="5">IFERROR(I22/G22*100,"")</f>
        <v>49.999821434476374</v>
      </c>
    </row>
    <row r="23" spans="1:15" ht="15" customHeight="1" x14ac:dyDescent="0.25">
      <c r="A23" s="249" t="s">
        <v>282</v>
      </c>
      <c r="B23" s="240"/>
      <c r="C23" s="240"/>
      <c r="D23" s="240"/>
      <c r="E23" s="240"/>
      <c r="F23" s="22">
        <v>-453613.38</v>
      </c>
      <c r="G23" s="148">
        <v>-907230</v>
      </c>
      <c r="H23" s="23"/>
      <c r="I23" s="148">
        <f>I21-I22</f>
        <v>-453613.38</v>
      </c>
      <c r="J23" s="67"/>
      <c r="K23" s="67">
        <f t="shared" si="5"/>
        <v>49.999821434476374</v>
      </c>
    </row>
    <row r="24" spans="1:15" ht="15" customHeight="1" x14ac:dyDescent="0.25">
      <c r="A24" s="250" t="s">
        <v>20</v>
      </c>
      <c r="B24" s="251"/>
      <c r="C24" s="251"/>
      <c r="D24" s="251"/>
      <c r="E24" s="252"/>
      <c r="F24" s="54">
        <v>-1346477.18</v>
      </c>
      <c r="G24" s="149">
        <v>-1860760.58</v>
      </c>
      <c r="H24" s="54"/>
      <c r="I24" s="54">
        <v>-1860760.58</v>
      </c>
      <c r="J24" s="66">
        <f t="shared" si="4"/>
        <v>138.19473568798247</v>
      </c>
      <c r="K24" s="66">
        <f t="shared" si="5"/>
        <v>100</v>
      </c>
    </row>
    <row r="25" spans="1:15" x14ac:dyDescent="0.25">
      <c r="A25" s="249" t="s">
        <v>39</v>
      </c>
      <c r="B25" s="240"/>
      <c r="C25" s="240"/>
      <c r="D25" s="240"/>
      <c r="E25" s="240"/>
      <c r="F25" s="22">
        <v>0</v>
      </c>
      <c r="G25" s="148"/>
      <c r="H25" s="22"/>
      <c r="I25" s="22">
        <v>-1512718.91</v>
      </c>
      <c r="J25" s="65">
        <v>0</v>
      </c>
      <c r="K25" s="65" t="str">
        <f t="shared" ref="K25" si="6">IFERROR(I25/G25*100,"")</f>
        <v/>
      </c>
    </row>
    <row r="26" spans="1:15" ht="15.75" x14ac:dyDescent="0.25">
      <c r="A26" s="15"/>
      <c r="B26" s="4"/>
      <c r="C26" s="4"/>
      <c r="D26" s="4"/>
      <c r="E26" s="4"/>
      <c r="F26" s="5"/>
      <c r="G26" s="5"/>
      <c r="H26" s="5"/>
      <c r="I26" s="5"/>
      <c r="J26" s="5"/>
    </row>
    <row r="27" spans="1:15" ht="15" customHeight="1" x14ac:dyDescent="0.25">
      <c r="A27" s="248" t="s">
        <v>341</v>
      </c>
      <c r="B27" s="248"/>
      <c r="C27" s="248"/>
      <c r="D27" s="248"/>
      <c r="E27" s="248"/>
      <c r="F27" s="248"/>
      <c r="G27" s="248"/>
      <c r="H27" s="248"/>
      <c r="I27" s="248"/>
      <c r="J27" s="248"/>
      <c r="K27" s="248"/>
    </row>
    <row r="28" spans="1:15" ht="15.75" customHeight="1" x14ac:dyDescent="0.25">
      <c r="A28" s="248"/>
      <c r="B28" s="248"/>
      <c r="C28" s="248"/>
      <c r="D28" s="248"/>
      <c r="E28" s="248"/>
      <c r="F28" s="248"/>
      <c r="G28" s="248"/>
      <c r="H28" s="248"/>
      <c r="I28" s="248"/>
      <c r="J28" s="248"/>
      <c r="K28" s="248"/>
    </row>
    <row r="29" spans="1:15" ht="15.75" customHeight="1" x14ac:dyDescent="0.25">
      <c r="A29" s="248"/>
      <c r="B29" s="248"/>
      <c r="C29" s="248"/>
      <c r="D29" s="248"/>
      <c r="E29" s="248"/>
      <c r="F29" s="248"/>
      <c r="G29" s="248"/>
      <c r="H29" s="248"/>
      <c r="I29" s="248"/>
      <c r="J29" s="248"/>
      <c r="K29" s="248"/>
    </row>
    <row r="30" spans="1:15" x14ac:dyDescent="0.25">
      <c r="A30" s="248"/>
      <c r="B30" s="248"/>
      <c r="C30" s="248"/>
      <c r="D30" s="248"/>
      <c r="E30" s="248"/>
      <c r="F30" s="248"/>
      <c r="G30" s="248"/>
      <c r="H30" s="248"/>
      <c r="I30" s="248"/>
      <c r="J30" s="248"/>
      <c r="K30" s="248"/>
    </row>
    <row r="32" spans="1:15" ht="15" customHeight="1" x14ac:dyDescent="0.25">
      <c r="A32" t="s">
        <v>342</v>
      </c>
    </row>
  </sheetData>
  <mergeCells count="22">
    <mergeCell ref="A27:K30"/>
    <mergeCell ref="A18:E18"/>
    <mergeCell ref="A16:E16"/>
    <mergeCell ref="A25:E25"/>
    <mergeCell ref="A24:E24"/>
    <mergeCell ref="A19:E19"/>
    <mergeCell ref="A20:E20"/>
    <mergeCell ref="A22:E22"/>
    <mergeCell ref="A23:E23"/>
    <mergeCell ref="A21:E21"/>
    <mergeCell ref="A1:K1"/>
    <mergeCell ref="A3:K3"/>
    <mergeCell ref="A5:K5"/>
    <mergeCell ref="A14:E14"/>
    <mergeCell ref="A15:E15"/>
    <mergeCell ref="A9:E9"/>
    <mergeCell ref="A10:E10"/>
    <mergeCell ref="A11:E11"/>
    <mergeCell ref="A7:E7"/>
    <mergeCell ref="A8:E8"/>
    <mergeCell ref="A12:E12"/>
    <mergeCell ref="A4:C4"/>
  </mergeCells>
  <pageMargins left="0.43307086614173229" right="0.43307086614173229" top="0.74803149606299213" bottom="0.74803149606299213" header="0.31496062992125984"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A13" zoomScaleNormal="100" workbookViewId="0">
      <selection activeCell="E44" sqref="E44"/>
    </sheetView>
  </sheetViews>
  <sheetFormatPr defaultRowHeight="15" x14ac:dyDescent="0.25"/>
  <cols>
    <col min="1" max="1" width="88.28515625" bestFit="1" customWidth="1"/>
    <col min="2" max="2" width="13.85546875" customWidth="1"/>
    <col min="3" max="3" width="17.85546875" customWidth="1"/>
    <col min="4" max="4" width="7.5703125" hidden="1" customWidth="1"/>
    <col min="5" max="5" width="15.85546875" customWidth="1"/>
    <col min="6" max="6" width="11.140625" customWidth="1"/>
    <col min="7" max="7" width="9.7109375" customWidth="1"/>
    <col min="9" max="9" width="12.5703125" bestFit="1" customWidth="1"/>
    <col min="10" max="10" width="18.7109375" style="157" customWidth="1"/>
    <col min="11" max="11" width="16.42578125" customWidth="1"/>
    <col min="13" max="13" width="12.5703125" bestFit="1" customWidth="1"/>
    <col min="14" max="14" width="16.5703125" customWidth="1"/>
  </cols>
  <sheetData>
    <row r="1" spans="1:11" ht="18" customHeight="1" x14ac:dyDescent="0.25">
      <c r="A1" s="1"/>
      <c r="B1" s="1"/>
      <c r="C1" s="1"/>
      <c r="D1" s="1"/>
      <c r="E1" s="6"/>
      <c r="F1" s="6"/>
    </row>
    <row r="2" spans="1:11" ht="15.75" customHeight="1" x14ac:dyDescent="0.25">
      <c r="A2" s="33" t="s">
        <v>4</v>
      </c>
      <c r="B2" s="33"/>
      <c r="C2" s="33"/>
      <c r="D2" s="33"/>
      <c r="E2" s="38"/>
      <c r="F2" s="38"/>
      <c r="G2" s="38"/>
      <c r="H2" s="32"/>
      <c r="I2" s="32"/>
      <c r="J2" s="158"/>
      <c r="K2" s="32"/>
    </row>
    <row r="3" spans="1:11" ht="11.25" customHeight="1" x14ac:dyDescent="0.25">
      <c r="A3" s="34"/>
      <c r="B3" s="34"/>
      <c r="C3" s="34"/>
      <c r="D3" s="34"/>
      <c r="E3" s="39"/>
      <c r="F3" s="39"/>
      <c r="G3" s="39"/>
      <c r="H3" s="1"/>
      <c r="I3" s="2"/>
      <c r="J3" s="159"/>
    </row>
    <row r="4" spans="1:11" ht="18" customHeight="1" x14ac:dyDescent="0.25">
      <c r="A4" s="33" t="s">
        <v>68</v>
      </c>
      <c r="B4" s="33"/>
      <c r="C4" s="33"/>
      <c r="D4" s="33"/>
      <c r="E4" s="38"/>
      <c r="F4" s="38"/>
      <c r="G4" s="38"/>
      <c r="H4" s="32"/>
      <c r="I4" s="32"/>
      <c r="J4" s="158"/>
      <c r="K4" s="32"/>
    </row>
    <row r="5" spans="1:11" ht="12" customHeight="1" x14ac:dyDescent="0.25">
      <c r="A5" s="34"/>
      <c r="B5" s="34"/>
      <c r="C5" s="34"/>
      <c r="D5" s="34"/>
      <c r="E5" s="39"/>
      <c r="F5" s="39"/>
      <c r="G5" s="39"/>
      <c r="H5" s="1"/>
      <c r="I5" s="2"/>
      <c r="J5" s="159"/>
    </row>
    <row r="6" spans="1:11" ht="15.75" customHeight="1" x14ac:dyDescent="0.25">
      <c r="A6" s="33" t="s">
        <v>69</v>
      </c>
      <c r="B6" s="33"/>
      <c r="C6" s="33"/>
      <c r="D6" s="33"/>
      <c r="E6" s="38"/>
      <c r="F6" s="38"/>
      <c r="G6" s="38"/>
      <c r="H6" s="32"/>
      <c r="I6" s="32"/>
      <c r="J6" s="158"/>
      <c r="K6" s="32"/>
    </row>
    <row r="7" spans="1:11" ht="12.75" customHeight="1" x14ac:dyDescent="0.25">
      <c r="A7" s="1"/>
      <c r="B7" s="3"/>
      <c r="C7" s="3"/>
      <c r="D7" s="3"/>
      <c r="E7" s="40"/>
      <c r="F7" s="41"/>
      <c r="G7" s="42" t="s">
        <v>38</v>
      </c>
    </row>
    <row r="8" spans="1:11" ht="38.25" x14ac:dyDescent="0.25">
      <c r="A8" s="45" t="s">
        <v>2</v>
      </c>
      <c r="B8" s="43" t="s">
        <v>350</v>
      </c>
      <c r="C8" s="44" t="s">
        <v>323</v>
      </c>
      <c r="D8" s="44" t="s">
        <v>312</v>
      </c>
      <c r="E8" s="43" t="s">
        <v>351</v>
      </c>
      <c r="F8" s="44" t="s">
        <v>313</v>
      </c>
      <c r="G8" s="44" t="s">
        <v>313</v>
      </c>
    </row>
    <row r="9" spans="1:11" ht="12.75" customHeight="1" x14ac:dyDescent="0.25">
      <c r="A9" s="21">
        <v>1</v>
      </c>
      <c r="B9" s="21">
        <v>2</v>
      </c>
      <c r="C9" s="20">
        <v>3</v>
      </c>
      <c r="D9" s="20">
        <v>4</v>
      </c>
      <c r="E9" s="20">
        <v>5</v>
      </c>
      <c r="F9" s="20" t="s">
        <v>5</v>
      </c>
      <c r="G9" s="20" t="s">
        <v>36</v>
      </c>
    </row>
    <row r="10" spans="1:11" s="19" customFormat="1" ht="27.75" customHeight="1" x14ac:dyDescent="0.25">
      <c r="A10" s="74" t="s">
        <v>70</v>
      </c>
      <c r="B10" s="75">
        <f>B11+B38</f>
        <v>10998598.959999999</v>
      </c>
      <c r="C10" s="155">
        <f>+C11+C38</f>
        <v>24551710</v>
      </c>
      <c r="D10" s="75"/>
      <c r="E10" s="75">
        <f>+E11+E38</f>
        <v>11721585.33</v>
      </c>
      <c r="F10" s="76">
        <f t="shared" ref="F10" si="0">IFERROR($E10/B10*100,"")</f>
        <v>106.57344060483864</v>
      </c>
      <c r="G10" s="76">
        <f t="shared" ref="G10" si="1">IFERROR($E10/C10*100,"")</f>
        <v>47.74243965084306</v>
      </c>
      <c r="J10" s="160"/>
    </row>
    <row r="11" spans="1:11" x14ac:dyDescent="0.25">
      <c r="A11" s="26" t="s">
        <v>40</v>
      </c>
      <c r="B11" s="29">
        <f>+B12+B19+B22+B27+B34</f>
        <v>10998598.959999999</v>
      </c>
      <c r="C11" s="154">
        <f>+C12+C19+C22+C27+C34</f>
        <v>24539710</v>
      </c>
      <c r="D11" s="68"/>
      <c r="E11" s="154">
        <f>+E12+E19+E22+E27</f>
        <v>11721585.33</v>
      </c>
      <c r="F11" s="72">
        <f t="shared" ref="F11:F41" si="2">IFERROR($E11/B11*100,"")</f>
        <v>106.57344060483864</v>
      </c>
      <c r="G11" s="72">
        <f t="shared" ref="G11:G41" si="3">IFERROR($E11/C11*100,"")</f>
        <v>47.765785862995116</v>
      </c>
      <c r="I11" s="147"/>
      <c r="J11" s="169"/>
      <c r="K11" s="147"/>
    </row>
    <row r="12" spans="1:11" ht="15.75" customHeight="1" x14ac:dyDescent="0.25">
      <c r="A12" s="27" t="s">
        <v>41</v>
      </c>
      <c r="B12" s="30">
        <f>+B13+B15+B17</f>
        <v>394915.96</v>
      </c>
      <c r="C12" s="153">
        <f>+C13+C15+C17</f>
        <v>657400</v>
      </c>
      <c r="D12" s="69"/>
      <c r="E12" s="153">
        <f>+E13+E15+E17</f>
        <v>319040.02</v>
      </c>
      <c r="F12" s="73">
        <f t="shared" si="2"/>
        <v>80.786813477986556</v>
      </c>
      <c r="G12" s="73">
        <f t="shared" si="3"/>
        <v>48.53057803468208</v>
      </c>
      <c r="I12" s="147"/>
      <c r="K12" s="147"/>
    </row>
    <row r="13" spans="1:11" x14ac:dyDescent="0.25">
      <c r="A13" s="78" t="s">
        <v>283</v>
      </c>
      <c r="B13" s="81">
        <f>+B14</f>
        <v>0</v>
      </c>
      <c r="C13" s="152"/>
      <c r="D13" s="80"/>
      <c r="E13" s="152"/>
      <c r="F13" s="82" t="str">
        <f t="shared" si="2"/>
        <v/>
      </c>
      <c r="G13" s="82" t="str">
        <f t="shared" si="3"/>
        <v/>
      </c>
      <c r="I13" s="147"/>
      <c r="K13" s="166"/>
    </row>
    <row r="14" spans="1:11" x14ac:dyDescent="0.25">
      <c r="A14" s="28" t="s">
        <v>284</v>
      </c>
      <c r="B14" s="31">
        <v>0</v>
      </c>
      <c r="C14" s="151"/>
      <c r="D14" s="70"/>
      <c r="E14" s="151"/>
      <c r="F14" s="71" t="str">
        <f t="shared" si="2"/>
        <v/>
      </c>
      <c r="G14" s="71" t="str">
        <f t="shared" si="3"/>
        <v/>
      </c>
      <c r="K14" s="166"/>
    </row>
    <row r="15" spans="1:11" x14ac:dyDescent="0.25">
      <c r="A15" s="78" t="s">
        <v>42</v>
      </c>
      <c r="B15" s="81">
        <f>+B16</f>
        <v>385128.76</v>
      </c>
      <c r="C15" s="152">
        <f>+C16</f>
        <v>150000</v>
      </c>
      <c r="D15" s="80"/>
      <c r="E15" s="152"/>
      <c r="F15" s="82">
        <f t="shared" si="2"/>
        <v>0</v>
      </c>
      <c r="G15" s="82">
        <f t="shared" si="3"/>
        <v>0</v>
      </c>
      <c r="K15" s="166"/>
    </row>
    <row r="16" spans="1:11" x14ac:dyDescent="0.25">
      <c r="A16" s="28" t="s">
        <v>43</v>
      </c>
      <c r="B16" s="31">
        <v>385128.76</v>
      </c>
      <c r="C16" s="151">
        <v>150000</v>
      </c>
      <c r="D16" s="70"/>
      <c r="E16" s="151"/>
      <c r="F16" s="71">
        <f t="shared" si="2"/>
        <v>0</v>
      </c>
      <c r="G16" s="71">
        <f t="shared" si="3"/>
        <v>0</v>
      </c>
      <c r="J16" s="162"/>
      <c r="K16" s="166"/>
    </row>
    <row r="17" spans="1:11" x14ac:dyDescent="0.25">
      <c r="A17" s="78" t="s">
        <v>44</v>
      </c>
      <c r="B17" s="81">
        <f>+B18</f>
        <v>9787.2000000000007</v>
      </c>
      <c r="C17" s="152">
        <f>+C18</f>
        <v>507400</v>
      </c>
      <c r="D17" s="80"/>
      <c r="E17" s="152">
        <f>+E18</f>
        <v>319040.02</v>
      </c>
      <c r="F17" s="82">
        <f t="shared" si="2"/>
        <v>3259.768064410659</v>
      </c>
      <c r="G17" s="82">
        <f t="shared" si="3"/>
        <v>62.877418210484826</v>
      </c>
      <c r="J17" s="162"/>
      <c r="K17" s="166"/>
    </row>
    <row r="18" spans="1:11" x14ac:dyDescent="0.25">
      <c r="A18" s="28" t="s">
        <v>45</v>
      </c>
      <c r="B18" s="31">
        <v>9787.2000000000007</v>
      </c>
      <c r="C18" s="151">
        <v>507400</v>
      </c>
      <c r="D18" s="70"/>
      <c r="E18" s="151">
        <v>319040.02</v>
      </c>
      <c r="F18" s="71">
        <f t="shared" si="2"/>
        <v>3259.768064410659</v>
      </c>
      <c r="G18" s="71">
        <f t="shared" si="3"/>
        <v>62.877418210484826</v>
      </c>
      <c r="K18" s="166"/>
    </row>
    <row r="19" spans="1:11" x14ac:dyDescent="0.25">
      <c r="A19" s="27" t="s">
        <v>46</v>
      </c>
      <c r="B19" s="30">
        <f>+B20</f>
        <v>64636.49</v>
      </c>
      <c r="C19" s="153">
        <f>+C20</f>
        <v>136500</v>
      </c>
      <c r="D19" s="69"/>
      <c r="E19" s="153">
        <f>+E20</f>
        <v>64910.03</v>
      </c>
      <c r="F19" s="73">
        <f t="shared" si="2"/>
        <v>100.42319748488818</v>
      </c>
      <c r="G19" s="73">
        <f t="shared" si="3"/>
        <v>47.553135531135531</v>
      </c>
      <c r="K19" s="166"/>
    </row>
    <row r="20" spans="1:11" ht="18.75" customHeight="1" x14ac:dyDescent="0.25">
      <c r="A20" s="78" t="s">
        <v>47</v>
      </c>
      <c r="B20" s="81">
        <f>+B21</f>
        <v>64636.49</v>
      </c>
      <c r="C20" s="152">
        <f>+C21</f>
        <v>136500</v>
      </c>
      <c r="D20" s="80"/>
      <c r="E20" s="152">
        <f>+E21</f>
        <v>64910.03</v>
      </c>
      <c r="F20" s="82">
        <f t="shared" si="2"/>
        <v>100.42319748488818</v>
      </c>
      <c r="G20" s="82">
        <f t="shared" si="3"/>
        <v>47.553135531135531</v>
      </c>
      <c r="K20" s="166"/>
    </row>
    <row r="21" spans="1:11" x14ac:dyDescent="0.25">
      <c r="A21" s="28" t="s">
        <v>48</v>
      </c>
      <c r="B21" s="31">
        <v>64636.49</v>
      </c>
      <c r="C21" s="151">
        <v>136500</v>
      </c>
      <c r="D21" s="70"/>
      <c r="E21" s="151">
        <v>64910.03</v>
      </c>
      <c r="F21" s="71">
        <f t="shared" si="2"/>
        <v>100.42319748488818</v>
      </c>
      <c r="G21" s="71">
        <f t="shared" si="3"/>
        <v>47.553135531135531</v>
      </c>
      <c r="K21" s="166"/>
    </row>
    <row r="22" spans="1:11" x14ac:dyDescent="0.25">
      <c r="A22" s="27" t="s">
        <v>49</v>
      </c>
      <c r="B22" s="30">
        <f>+B23</f>
        <v>139025.22</v>
      </c>
      <c r="C22" s="153">
        <f>+C23+C25</f>
        <v>282700</v>
      </c>
      <c r="D22" s="69"/>
      <c r="E22" s="153">
        <f>+E23+E25</f>
        <v>172165.98</v>
      </c>
      <c r="F22" s="73">
        <f t="shared" si="2"/>
        <v>123.83794825140359</v>
      </c>
      <c r="G22" s="73">
        <f t="shared" si="3"/>
        <v>60.900594269543681</v>
      </c>
      <c r="K22" s="166"/>
    </row>
    <row r="23" spans="1:11" x14ac:dyDescent="0.25">
      <c r="A23" s="78" t="s">
        <v>50</v>
      </c>
      <c r="B23" s="81">
        <f>+B24</f>
        <v>139025.22</v>
      </c>
      <c r="C23" s="152">
        <f>+C24</f>
        <v>282700</v>
      </c>
      <c r="D23" s="80"/>
      <c r="E23" s="152">
        <f>+E24</f>
        <v>167708.98000000001</v>
      </c>
      <c r="F23" s="82">
        <f t="shared" si="2"/>
        <v>120.632055104822</v>
      </c>
      <c r="G23" s="82">
        <f t="shared" si="3"/>
        <v>59.324011319419881</v>
      </c>
    </row>
    <row r="24" spans="1:11" x14ac:dyDescent="0.25">
      <c r="A24" s="28" t="s">
        <v>51</v>
      </c>
      <c r="B24" s="31">
        <v>139025.22</v>
      </c>
      <c r="C24" s="151">
        <v>282700</v>
      </c>
      <c r="D24" s="70"/>
      <c r="E24" s="151">
        <v>167708.98000000001</v>
      </c>
      <c r="F24" s="71">
        <f t="shared" si="2"/>
        <v>120.632055104822</v>
      </c>
      <c r="G24" s="71">
        <f t="shared" si="3"/>
        <v>59.324011319419881</v>
      </c>
    </row>
    <row r="25" spans="1:11" x14ac:dyDescent="0.25">
      <c r="A25" s="78" t="s">
        <v>52</v>
      </c>
      <c r="B25" s="81">
        <v>0</v>
      </c>
      <c r="C25" s="152"/>
      <c r="D25" s="80"/>
      <c r="E25" s="152">
        <f>+E26</f>
        <v>4457</v>
      </c>
      <c r="F25" s="82" t="str">
        <f t="shared" si="2"/>
        <v/>
      </c>
      <c r="G25" s="82" t="str">
        <f t="shared" si="3"/>
        <v/>
      </c>
    </row>
    <row r="26" spans="1:11" ht="15.75" customHeight="1" x14ac:dyDescent="0.25">
      <c r="A26" s="28" t="s">
        <v>53</v>
      </c>
      <c r="B26" s="31">
        <v>0</v>
      </c>
      <c r="C26" s="151"/>
      <c r="D26" s="70"/>
      <c r="E26" s="151">
        <v>4457</v>
      </c>
      <c r="F26" s="71" t="str">
        <f t="shared" si="2"/>
        <v/>
      </c>
      <c r="G26" s="71" t="str">
        <f t="shared" si="3"/>
        <v/>
      </c>
    </row>
    <row r="27" spans="1:11" ht="15.75" customHeight="1" x14ac:dyDescent="0.25">
      <c r="A27" s="27" t="s">
        <v>54</v>
      </c>
      <c r="B27" s="30">
        <f>+B28+B32</f>
        <v>10400021.289999999</v>
      </c>
      <c r="C27" s="153">
        <f>+C28+C32</f>
        <v>23463110</v>
      </c>
      <c r="D27" s="69"/>
      <c r="E27" s="153">
        <f>+E28+E32</f>
        <v>11165469.300000001</v>
      </c>
      <c r="F27" s="73">
        <f t="shared" si="2"/>
        <v>107.36006195233475</v>
      </c>
      <c r="G27" s="73">
        <f t="shared" si="3"/>
        <v>47.587337313766163</v>
      </c>
    </row>
    <row r="28" spans="1:11" x14ac:dyDescent="0.25">
      <c r="A28" s="78" t="s">
        <v>55</v>
      </c>
      <c r="B28" s="81">
        <f>+B29+B30+B31</f>
        <v>2174757.7800000003</v>
      </c>
      <c r="C28" s="152">
        <f>+C29+C30+C31</f>
        <v>4545910</v>
      </c>
      <c r="D28" s="80"/>
      <c r="E28" s="152">
        <f>+E29+E30+E31</f>
        <v>1095310.6499999999</v>
      </c>
      <c r="F28" s="82">
        <f t="shared" si="2"/>
        <v>50.364719237836219</v>
      </c>
      <c r="G28" s="82">
        <f t="shared" si="3"/>
        <v>24.09442003911208</v>
      </c>
      <c r="I28" s="147"/>
    </row>
    <row r="29" spans="1:11" ht="15.75" customHeight="1" x14ac:dyDescent="0.25">
      <c r="A29" s="28" t="s">
        <v>56</v>
      </c>
      <c r="B29" s="31">
        <v>177213.22</v>
      </c>
      <c r="C29" s="170">
        <v>1409410</v>
      </c>
      <c r="D29" s="70"/>
      <c r="E29" s="151">
        <v>641697.27</v>
      </c>
      <c r="F29" s="71">
        <f t="shared" si="2"/>
        <v>362.10462740872271</v>
      </c>
      <c r="G29" s="71">
        <f t="shared" si="3"/>
        <v>45.529496030253796</v>
      </c>
      <c r="J29" s="162"/>
    </row>
    <row r="30" spans="1:11" ht="15.75" customHeight="1" x14ac:dyDescent="0.25">
      <c r="A30" s="28" t="s">
        <v>57</v>
      </c>
      <c r="B30" s="31">
        <v>907226.76</v>
      </c>
      <c r="C30" s="170">
        <v>907230</v>
      </c>
      <c r="D30" s="70"/>
      <c r="E30" s="151">
        <v>453613.38</v>
      </c>
      <c r="F30" s="71">
        <f t="shared" si="2"/>
        <v>50</v>
      </c>
      <c r="G30" s="71">
        <f t="shared" si="3"/>
        <v>49.999821434476374</v>
      </c>
    </row>
    <row r="31" spans="1:11" ht="15.75" customHeight="1" x14ac:dyDescent="0.25">
      <c r="A31" s="28" t="s">
        <v>285</v>
      </c>
      <c r="B31" s="31">
        <v>1090317.8</v>
      </c>
      <c r="C31" s="170">
        <v>2229270</v>
      </c>
      <c r="D31" s="70"/>
      <c r="E31" s="151"/>
      <c r="F31" s="71">
        <f t="shared" si="2"/>
        <v>0</v>
      </c>
      <c r="G31" s="71">
        <f t="shared" si="3"/>
        <v>0</v>
      </c>
    </row>
    <row r="32" spans="1:11" x14ac:dyDescent="0.25">
      <c r="A32" s="78" t="s">
        <v>58</v>
      </c>
      <c r="B32" s="81">
        <f>+B33</f>
        <v>8225263.5099999998</v>
      </c>
      <c r="C32" s="152">
        <f>+C33</f>
        <v>18917200</v>
      </c>
      <c r="D32" s="80"/>
      <c r="E32" s="152">
        <f>+E33</f>
        <v>10070158.65</v>
      </c>
      <c r="F32" s="82">
        <f t="shared" si="2"/>
        <v>122.42961745550205</v>
      </c>
      <c r="G32" s="82">
        <f t="shared" si="3"/>
        <v>53.23281801746559</v>
      </c>
      <c r="J32" s="162"/>
    </row>
    <row r="33" spans="1:14" ht="15.75" customHeight="1" x14ac:dyDescent="0.25">
      <c r="A33" s="28" t="s">
        <v>59</v>
      </c>
      <c r="B33" s="31">
        <v>8225263.5099999998</v>
      </c>
      <c r="C33" s="151">
        <v>18917200</v>
      </c>
      <c r="D33" s="70"/>
      <c r="E33" s="151">
        <v>10070158.65</v>
      </c>
      <c r="F33" s="71">
        <f t="shared" si="2"/>
        <v>122.42961745550205</v>
      </c>
      <c r="G33" s="71">
        <f t="shared" si="3"/>
        <v>53.23281801746559</v>
      </c>
    </row>
    <row r="34" spans="1:14" ht="15.75" customHeight="1" x14ac:dyDescent="0.25">
      <c r="A34" s="27" t="s">
        <v>60</v>
      </c>
      <c r="B34" s="30">
        <v>0</v>
      </c>
      <c r="C34" s="153">
        <f>+C35+C36+C37</f>
        <v>0</v>
      </c>
      <c r="D34" s="69"/>
      <c r="E34" s="30"/>
      <c r="F34" s="73" t="str">
        <f t="shared" si="2"/>
        <v/>
      </c>
      <c r="G34" s="73" t="str">
        <f t="shared" si="3"/>
        <v/>
      </c>
    </row>
    <row r="35" spans="1:14" x14ac:dyDescent="0.25">
      <c r="A35" s="78" t="s">
        <v>61</v>
      </c>
      <c r="B35" s="81">
        <v>0</v>
      </c>
      <c r="C35" s="152"/>
      <c r="D35" s="80"/>
      <c r="E35" s="81"/>
      <c r="F35" s="82" t="str">
        <f t="shared" si="2"/>
        <v/>
      </c>
      <c r="G35" s="82" t="str">
        <f t="shared" si="3"/>
        <v/>
      </c>
    </row>
    <row r="36" spans="1:14" ht="15.75" customHeight="1" x14ac:dyDescent="0.25">
      <c r="A36" s="28" t="s">
        <v>62</v>
      </c>
      <c r="B36" s="31">
        <v>0</v>
      </c>
      <c r="C36" s="151"/>
      <c r="D36" s="70"/>
      <c r="E36" s="31"/>
      <c r="F36" s="71" t="str">
        <f t="shared" si="2"/>
        <v/>
      </c>
      <c r="G36" s="71" t="str">
        <f t="shared" si="3"/>
        <v/>
      </c>
    </row>
    <row r="37" spans="1:14" ht="15.75" customHeight="1" x14ac:dyDescent="0.25">
      <c r="A37" s="28" t="s">
        <v>63</v>
      </c>
      <c r="B37" s="31">
        <v>0</v>
      </c>
      <c r="C37" s="151"/>
      <c r="D37" s="70"/>
      <c r="E37" s="31"/>
      <c r="F37" s="71" t="str">
        <f t="shared" si="2"/>
        <v/>
      </c>
      <c r="G37" s="71" t="str">
        <f t="shared" si="3"/>
        <v/>
      </c>
    </row>
    <row r="38" spans="1:14" ht="15.75" customHeight="1" x14ac:dyDescent="0.25">
      <c r="A38" s="26" t="s">
        <v>64</v>
      </c>
      <c r="B38" s="29">
        <f>+B39</f>
        <v>0</v>
      </c>
      <c r="C38" s="154">
        <f>+C39</f>
        <v>12000</v>
      </c>
      <c r="D38" s="68"/>
      <c r="E38" s="154">
        <v>0</v>
      </c>
      <c r="F38" s="72" t="str">
        <f t="shared" si="2"/>
        <v/>
      </c>
      <c r="G38" s="72">
        <f t="shared" si="3"/>
        <v>0</v>
      </c>
    </row>
    <row r="39" spans="1:14" ht="15.75" customHeight="1" x14ac:dyDescent="0.25">
      <c r="A39" s="27" t="s">
        <v>65</v>
      </c>
      <c r="B39" s="30">
        <f>+B40</f>
        <v>0</v>
      </c>
      <c r="C39" s="153">
        <f>+C40</f>
        <v>12000</v>
      </c>
      <c r="D39" s="69"/>
      <c r="E39" s="153">
        <v>0</v>
      </c>
      <c r="F39" s="73" t="str">
        <f t="shared" si="2"/>
        <v/>
      </c>
      <c r="G39" s="73">
        <f t="shared" si="3"/>
        <v>0</v>
      </c>
    </row>
    <row r="40" spans="1:14" x14ac:dyDescent="0.25">
      <c r="A40" s="78" t="s">
        <v>66</v>
      </c>
      <c r="B40" s="81">
        <v>0</v>
      </c>
      <c r="C40" s="152">
        <f>+C41</f>
        <v>12000</v>
      </c>
      <c r="D40" s="80"/>
      <c r="E40" s="152">
        <v>0</v>
      </c>
      <c r="F40" s="82" t="str">
        <f t="shared" si="2"/>
        <v/>
      </c>
      <c r="G40" s="82">
        <f t="shared" si="3"/>
        <v>0</v>
      </c>
    </row>
    <row r="41" spans="1:14" ht="15.75" customHeight="1" x14ac:dyDescent="0.25">
      <c r="A41" s="28" t="s">
        <v>67</v>
      </c>
      <c r="B41" s="31">
        <v>0</v>
      </c>
      <c r="C41" s="151">
        <v>12000</v>
      </c>
      <c r="D41" s="70"/>
      <c r="E41" s="151">
        <v>0</v>
      </c>
      <c r="F41" s="71" t="str">
        <f t="shared" si="2"/>
        <v/>
      </c>
      <c r="G41" s="71">
        <f t="shared" si="3"/>
        <v>0</v>
      </c>
    </row>
    <row r="42" spans="1:14" ht="15.75" customHeight="1" x14ac:dyDescent="0.25">
      <c r="F42" s="83"/>
      <c r="G42" s="83"/>
    </row>
    <row r="43" spans="1:14" ht="15.75" customHeight="1" x14ac:dyDescent="0.25">
      <c r="A43" s="1"/>
      <c r="B43" s="1"/>
      <c r="C43" s="1"/>
      <c r="D43" s="1"/>
      <c r="E43" s="2"/>
      <c r="F43" s="84"/>
      <c r="G43" s="84"/>
    </row>
    <row r="44" spans="1:14" ht="38.25" x14ac:dyDescent="0.25">
      <c r="A44" s="45" t="s">
        <v>2</v>
      </c>
      <c r="B44" s="43" t="s">
        <v>350</v>
      </c>
      <c r="C44" s="44" t="s">
        <v>323</v>
      </c>
      <c r="D44" s="44" t="s">
        <v>312</v>
      </c>
      <c r="E44" s="43" t="s">
        <v>351</v>
      </c>
      <c r="F44" s="85" t="s">
        <v>280</v>
      </c>
      <c r="G44" s="85" t="s">
        <v>281</v>
      </c>
    </row>
    <row r="45" spans="1:14" ht="12.75" customHeight="1" x14ac:dyDescent="0.25">
      <c r="A45" s="21">
        <v>1</v>
      </c>
      <c r="B45" s="21">
        <v>2</v>
      </c>
      <c r="C45" s="20">
        <v>3</v>
      </c>
      <c r="D45" s="20">
        <v>4</v>
      </c>
      <c r="E45" s="20">
        <v>5</v>
      </c>
      <c r="F45" s="86" t="s">
        <v>5</v>
      </c>
      <c r="G45" s="86" t="s">
        <v>36</v>
      </c>
    </row>
    <row r="46" spans="1:14" s="19" customFormat="1" ht="25.5" customHeight="1" x14ac:dyDescent="0.25">
      <c r="A46" s="74" t="s">
        <v>132</v>
      </c>
      <c r="B46" s="75">
        <f>+B47+B98</f>
        <v>11694205.330000002</v>
      </c>
      <c r="C46" s="155">
        <f>+C47+C98</f>
        <v>23061280</v>
      </c>
      <c r="D46" s="77"/>
      <c r="E46" s="75">
        <f>+E47+E98</f>
        <v>10919930.279999999</v>
      </c>
      <c r="F46" s="76">
        <f t="shared" ref="F46:F106" si="4">IFERROR($E46/B46*100,"")</f>
        <v>93.378985333755864</v>
      </c>
      <c r="G46" s="76">
        <f t="shared" ref="G46:G106" si="5">IFERROR($E46/C46*100,"")</f>
        <v>47.351796084172257</v>
      </c>
      <c r="I46" s="118"/>
      <c r="J46" s="161"/>
      <c r="N46" s="118"/>
    </row>
    <row r="47" spans="1:14" x14ac:dyDescent="0.25">
      <c r="A47" s="26" t="s">
        <v>71</v>
      </c>
      <c r="B47" s="29">
        <f>+B48+B55+B87+B94</f>
        <v>9534628.6000000015</v>
      </c>
      <c r="C47" s="29">
        <f>+C48+C55+C87+C94</f>
        <v>20828810</v>
      </c>
      <c r="D47" s="68"/>
      <c r="E47" s="29">
        <f>+E48+E55+E87+E94</f>
        <v>10847980.84</v>
      </c>
      <c r="F47" s="72">
        <f t="shared" si="4"/>
        <v>113.77455058920698</v>
      </c>
      <c r="G47" s="72">
        <f t="shared" si="5"/>
        <v>52.081615992464279</v>
      </c>
      <c r="J47" s="162"/>
    </row>
    <row r="48" spans="1:14" x14ac:dyDescent="0.25">
      <c r="A48" s="27" t="s">
        <v>72</v>
      </c>
      <c r="B48" s="30">
        <f>+B49+B51+B53</f>
        <v>7974049.3100000005</v>
      </c>
      <c r="C48" s="153">
        <f>+C49+C51+C53</f>
        <v>17127800</v>
      </c>
      <c r="D48" s="69"/>
      <c r="E48" s="30">
        <f>+E49+E51+E53</f>
        <v>9011344.6199999992</v>
      </c>
      <c r="F48" s="73">
        <f t="shared" si="4"/>
        <v>113.00838845703099</v>
      </c>
      <c r="G48" s="73">
        <f t="shared" si="5"/>
        <v>52.612388164270953</v>
      </c>
      <c r="I48" s="147"/>
      <c r="J48" s="162"/>
    </row>
    <row r="49" spans="1:14" x14ac:dyDescent="0.25">
      <c r="A49" s="78" t="s">
        <v>73</v>
      </c>
      <c r="B49" s="81">
        <f>+B50</f>
        <v>6790788.9800000004</v>
      </c>
      <c r="C49" s="152">
        <f>+C50</f>
        <v>14430000</v>
      </c>
      <c r="D49" s="80"/>
      <c r="E49" s="81">
        <f>+E50</f>
        <v>7610896.0199999996</v>
      </c>
      <c r="F49" s="82">
        <f t="shared" si="4"/>
        <v>112.07675635946501</v>
      </c>
      <c r="G49" s="82">
        <f t="shared" si="5"/>
        <v>52.743562162162164</v>
      </c>
      <c r="J49" s="162"/>
      <c r="K49" s="167"/>
      <c r="N49" s="147"/>
    </row>
    <row r="50" spans="1:14" x14ac:dyDescent="0.25">
      <c r="A50" s="28" t="s">
        <v>74</v>
      </c>
      <c r="B50" s="31">
        <v>6790788.9800000004</v>
      </c>
      <c r="C50" s="151">
        <v>14430000</v>
      </c>
      <c r="D50" s="70"/>
      <c r="E50" s="31">
        <v>7610896.0199999996</v>
      </c>
      <c r="F50" s="71">
        <f t="shared" si="4"/>
        <v>112.07675635946501</v>
      </c>
      <c r="G50" s="71">
        <f t="shared" si="5"/>
        <v>52.743562162162164</v>
      </c>
      <c r="I50" s="156"/>
      <c r="J50" s="163"/>
      <c r="K50" s="166"/>
    </row>
    <row r="51" spans="1:14" x14ac:dyDescent="0.25">
      <c r="A51" s="78" t="s">
        <v>75</v>
      </c>
      <c r="B51" s="81">
        <f>+B52</f>
        <v>201340.46</v>
      </c>
      <c r="C51" s="152">
        <f>+C52</f>
        <v>444800</v>
      </c>
      <c r="D51" s="80"/>
      <c r="E51" s="81">
        <f>+E52</f>
        <v>253054.9</v>
      </c>
      <c r="F51" s="82">
        <f t="shared" si="4"/>
        <v>125.68507094897868</v>
      </c>
      <c r="G51" s="82">
        <f t="shared" si="5"/>
        <v>56.891839028776978</v>
      </c>
      <c r="I51" s="156"/>
      <c r="J51" s="163"/>
      <c r="K51" s="166"/>
    </row>
    <row r="52" spans="1:14" x14ac:dyDescent="0.25">
      <c r="A52" s="28" t="s">
        <v>76</v>
      </c>
      <c r="B52" s="31">
        <v>201340.46</v>
      </c>
      <c r="C52" s="151">
        <v>444800</v>
      </c>
      <c r="D52" s="70"/>
      <c r="E52" s="166">
        <v>253054.9</v>
      </c>
      <c r="F52" s="71">
        <f t="shared" si="4"/>
        <v>125.68507094897868</v>
      </c>
      <c r="G52" s="71">
        <f t="shared" si="5"/>
        <v>56.891839028776978</v>
      </c>
      <c r="I52" s="156"/>
      <c r="J52" s="163"/>
      <c r="K52" s="166"/>
      <c r="N52" s="147"/>
    </row>
    <row r="53" spans="1:14" x14ac:dyDescent="0.25">
      <c r="A53" s="78" t="s">
        <v>77</v>
      </c>
      <c r="B53" s="81">
        <f>+B54</f>
        <v>981919.87</v>
      </c>
      <c r="C53" s="152">
        <f>+C54</f>
        <v>2253000</v>
      </c>
      <c r="D53" s="80"/>
      <c r="E53" s="81">
        <f>+E54</f>
        <v>1147393.7</v>
      </c>
      <c r="F53" s="82">
        <f t="shared" si="4"/>
        <v>116.85207062771832</v>
      </c>
      <c r="G53" s="82">
        <f t="shared" si="5"/>
        <v>50.927372392365733</v>
      </c>
      <c r="I53" s="156"/>
      <c r="J53" s="163"/>
      <c r="K53" s="166"/>
    </row>
    <row r="54" spans="1:14" x14ac:dyDescent="0.25">
      <c r="A54" s="28" t="s">
        <v>78</v>
      </c>
      <c r="B54" s="31">
        <v>981919.87</v>
      </c>
      <c r="C54" s="151">
        <v>2253000</v>
      </c>
      <c r="D54" s="70"/>
      <c r="E54" s="31">
        <v>1147393.7</v>
      </c>
      <c r="F54" s="71">
        <f t="shared" si="4"/>
        <v>116.85207062771832</v>
      </c>
      <c r="G54" s="71">
        <f t="shared" si="5"/>
        <v>50.927372392365733</v>
      </c>
      <c r="I54" s="156"/>
      <c r="J54" s="163"/>
      <c r="K54" s="166"/>
      <c r="M54" s="147"/>
    </row>
    <row r="55" spans="1:14" x14ac:dyDescent="0.25">
      <c r="A55" s="27" t="s">
        <v>79</v>
      </c>
      <c r="B55" s="30">
        <v>1354611.1300000001</v>
      </c>
      <c r="C55" s="153">
        <f>+C56+C60+C67+C77+C79</f>
        <v>3574800</v>
      </c>
      <c r="D55" s="69"/>
      <c r="E55" s="30">
        <f>+E56+E60+E67+E77+E79</f>
        <v>1737778.08</v>
      </c>
      <c r="F55" s="73">
        <f t="shared" si="4"/>
        <v>128.28612149377511</v>
      </c>
      <c r="G55" s="73">
        <f t="shared" si="5"/>
        <v>48.611896609600542</v>
      </c>
      <c r="I55" s="156"/>
      <c r="J55" s="163"/>
      <c r="K55" s="166"/>
    </row>
    <row r="56" spans="1:14" x14ac:dyDescent="0.25">
      <c r="A56" s="78" t="s">
        <v>80</v>
      </c>
      <c r="B56" s="81">
        <f>+B57+B58+B59</f>
        <v>263898.56</v>
      </c>
      <c r="C56" s="152">
        <f>+C57+C58+C59</f>
        <v>510600</v>
      </c>
      <c r="D56" s="80"/>
      <c r="E56" s="81">
        <f>+E57+E58+E59</f>
        <v>317398.91000000003</v>
      </c>
      <c r="F56" s="82">
        <f t="shared" si="4"/>
        <v>120.2730738659582</v>
      </c>
      <c r="G56" s="82">
        <f t="shared" si="5"/>
        <v>62.16194868781826</v>
      </c>
      <c r="I56" s="156"/>
      <c r="J56" s="163"/>
      <c r="K56" s="166"/>
    </row>
    <row r="57" spans="1:14" x14ac:dyDescent="0.25">
      <c r="A57" s="28" t="s">
        <v>81</v>
      </c>
      <c r="B57" s="31">
        <v>31844.02</v>
      </c>
      <c r="C57" s="151">
        <v>58500</v>
      </c>
      <c r="D57" s="70"/>
      <c r="E57" s="31">
        <v>38374.53</v>
      </c>
      <c r="F57" s="71">
        <f t="shared" si="4"/>
        <v>120.50780648925605</v>
      </c>
      <c r="G57" s="71">
        <f t="shared" si="5"/>
        <v>65.597487179487175</v>
      </c>
      <c r="I57" s="156"/>
      <c r="J57" s="163"/>
      <c r="K57" s="166"/>
    </row>
    <row r="58" spans="1:14" x14ac:dyDescent="0.25">
      <c r="A58" s="28" t="s">
        <v>82</v>
      </c>
      <c r="B58" s="31">
        <v>186024.46</v>
      </c>
      <c r="C58" s="151">
        <v>374100</v>
      </c>
      <c r="D58" s="70"/>
      <c r="E58" s="31">
        <v>199967.88</v>
      </c>
      <c r="F58" s="71">
        <f t="shared" si="4"/>
        <v>107.49547667011103</v>
      </c>
      <c r="G58" s="71">
        <f t="shared" si="5"/>
        <v>53.453055332798712</v>
      </c>
      <c r="I58" s="156"/>
      <c r="J58" s="163"/>
      <c r="K58" s="166"/>
    </row>
    <row r="59" spans="1:14" x14ac:dyDescent="0.25">
      <c r="A59" s="28" t="s">
        <v>83</v>
      </c>
      <c r="B59" s="31">
        <v>46030.080000000002</v>
      </c>
      <c r="C59" s="151">
        <v>78000</v>
      </c>
      <c r="D59" s="70"/>
      <c r="E59" s="31">
        <v>79056.5</v>
      </c>
      <c r="F59" s="71">
        <f t="shared" si="4"/>
        <v>171.74964718723061</v>
      </c>
      <c r="G59" s="71">
        <f t="shared" si="5"/>
        <v>101.35448717948718</v>
      </c>
      <c r="I59" s="156"/>
      <c r="J59" s="163"/>
      <c r="K59" s="166"/>
    </row>
    <row r="60" spans="1:14" x14ac:dyDescent="0.25">
      <c r="A60" s="78" t="s">
        <v>84</v>
      </c>
      <c r="B60" s="81">
        <f>+B61+B62+B63+B64+B65+B66</f>
        <v>509199.21000000008</v>
      </c>
      <c r="C60" s="152">
        <f>+C61+C62+C63+C64+C65+C66</f>
        <v>1312000</v>
      </c>
      <c r="D60" s="80"/>
      <c r="E60" s="81">
        <f>+E61+E62+E63+E64+E65+E66</f>
        <v>546511.67000000004</v>
      </c>
      <c r="F60" s="82">
        <f t="shared" si="4"/>
        <v>107.32767436932981</v>
      </c>
      <c r="G60" s="82">
        <f t="shared" si="5"/>
        <v>41.654852896341467</v>
      </c>
      <c r="I60" s="156"/>
      <c r="J60" s="163"/>
      <c r="K60" s="166"/>
    </row>
    <row r="61" spans="1:14" x14ac:dyDescent="0.25">
      <c r="A61" s="28" t="s">
        <v>85</v>
      </c>
      <c r="B61" s="31">
        <v>35621.339999999997</v>
      </c>
      <c r="C61" s="151">
        <v>68500</v>
      </c>
      <c r="D61" s="70"/>
      <c r="E61" s="31">
        <v>34292.019999999997</v>
      </c>
      <c r="F61" s="71">
        <f t="shared" si="4"/>
        <v>96.268192044431785</v>
      </c>
      <c r="G61" s="71">
        <f t="shared" si="5"/>
        <v>50.061343065693428</v>
      </c>
      <c r="I61" s="156"/>
      <c r="J61" s="163"/>
      <c r="K61" s="166"/>
    </row>
    <row r="62" spans="1:14" x14ac:dyDescent="0.25">
      <c r="A62" s="28" t="s">
        <v>86</v>
      </c>
      <c r="B62" s="31"/>
      <c r="C62" s="151"/>
      <c r="D62" s="70"/>
      <c r="E62" s="31"/>
      <c r="F62" s="71" t="str">
        <f t="shared" si="4"/>
        <v/>
      </c>
      <c r="G62" s="71" t="str">
        <f t="shared" si="5"/>
        <v/>
      </c>
      <c r="I62" s="156"/>
      <c r="J62" s="163"/>
      <c r="K62" s="166"/>
    </row>
    <row r="63" spans="1:14" x14ac:dyDescent="0.25">
      <c r="A63" s="28" t="s">
        <v>87</v>
      </c>
      <c r="B63" s="31">
        <v>319862.09000000003</v>
      </c>
      <c r="C63" s="151">
        <v>769300</v>
      </c>
      <c r="D63" s="70"/>
      <c r="E63" s="31">
        <v>363280.48</v>
      </c>
      <c r="F63" s="71">
        <f t="shared" si="4"/>
        <v>113.57409688656756</v>
      </c>
      <c r="G63" s="71">
        <f t="shared" si="5"/>
        <v>47.222212400883919</v>
      </c>
      <c r="I63" s="156"/>
      <c r="J63" s="163"/>
      <c r="K63" s="166"/>
    </row>
    <row r="64" spans="1:14" x14ac:dyDescent="0.25">
      <c r="A64" s="28" t="s">
        <v>88</v>
      </c>
      <c r="B64" s="31">
        <v>104226.21</v>
      </c>
      <c r="C64" s="151">
        <v>221200</v>
      </c>
      <c r="D64" s="70"/>
      <c r="E64" s="31">
        <v>84032.92</v>
      </c>
      <c r="F64" s="71">
        <f t="shared" si="4"/>
        <v>80.625516364837594</v>
      </c>
      <c r="G64" s="71">
        <f t="shared" si="5"/>
        <v>37.989566003616638</v>
      </c>
      <c r="I64" s="156"/>
      <c r="J64" s="163"/>
      <c r="K64" s="166"/>
    </row>
    <row r="65" spans="1:11" x14ac:dyDescent="0.25">
      <c r="A65" s="28" t="s">
        <v>89</v>
      </c>
      <c r="B65" s="31">
        <v>38610.639999999999</v>
      </c>
      <c r="C65" s="151">
        <v>103000</v>
      </c>
      <c r="D65" s="70"/>
      <c r="E65" s="31">
        <v>50824.98</v>
      </c>
      <c r="F65" s="71">
        <f t="shared" si="4"/>
        <v>131.63464785872497</v>
      </c>
      <c r="G65" s="71">
        <f t="shared" si="5"/>
        <v>49.34464077669903</v>
      </c>
      <c r="I65" s="156"/>
      <c r="J65" s="163"/>
      <c r="K65" s="166"/>
    </row>
    <row r="66" spans="1:11" x14ac:dyDescent="0.25">
      <c r="A66" s="28" t="s">
        <v>90</v>
      </c>
      <c r="B66" s="31">
        <v>10878.93</v>
      </c>
      <c r="C66" s="151">
        <v>150000</v>
      </c>
      <c r="D66" s="70"/>
      <c r="E66" s="31">
        <v>14081.27</v>
      </c>
      <c r="F66" s="71">
        <f t="shared" si="4"/>
        <v>129.43616697598017</v>
      </c>
      <c r="G66" s="71">
        <f t="shared" si="5"/>
        <v>9.3875133333333327</v>
      </c>
      <c r="I66" s="156"/>
      <c r="J66" s="163"/>
      <c r="K66" s="166"/>
    </row>
    <row r="67" spans="1:11" x14ac:dyDescent="0.25">
      <c r="A67" s="78" t="s">
        <v>91</v>
      </c>
      <c r="B67" s="81">
        <f>SUM(B68:B76)</f>
        <v>361860.47000000003</v>
      </c>
      <c r="C67" s="152">
        <f>SUM(C68:C76)</f>
        <v>1345600</v>
      </c>
      <c r="D67" s="80"/>
      <c r="E67" s="81">
        <f>SUM(E68:E76)</f>
        <v>614114.57999999996</v>
      </c>
      <c r="F67" s="82">
        <f t="shared" si="4"/>
        <v>169.71032508745702</v>
      </c>
      <c r="G67" s="82">
        <f t="shared" si="5"/>
        <v>45.63871730083234</v>
      </c>
      <c r="I67" s="156"/>
      <c r="J67" s="163"/>
      <c r="K67" s="166"/>
    </row>
    <row r="68" spans="1:11" x14ac:dyDescent="0.25">
      <c r="A68" s="28" t="s">
        <v>92</v>
      </c>
      <c r="B68" s="31">
        <v>19579.09</v>
      </c>
      <c r="C68" s="151">
        <v>39500</v>
      </c>
      <c r="D68" s="70"/>
      <c r="E68" s="31">
        <v>18669.36</v>
      </c>
      <c r="F68" s="71">
        <f t="shared" si="4"/>
        <v>95.353563418933163</v>
      </c>
      <c r="G68" s="71">
        <f t="shared" si="5"/>
        <v>47.264202531645573</v>
      </c>
      <c r="I68" s="156"/>
      <c r="J68" s="163"/>
      <c r="K68" s="166"/>
    </row>
    <row r="69" spans="1:11" x14ac:dyDescent="0.25">
      <c r="A69" s="28" t="s">
        <v>93</v>
      </c>
      <c r="B69" s="31">
        <v>200322.77</v>
      </c>
      <c r="C69" s="151">
        <v>771200</v>
      </c>
      <c r="D69" s="70"/>
      <c r="E69" s="31">
        <v>312639.40999999997</v>
      </c>
      <c r="F69" s="71">
        <f t="shared" si="4"/>
        <v>156.06783492460693</v>
      </c>
      <c r="G69" s="71">
        <f t="shared" si="5"/>
        <v>40.539342582987544</v>
      </c>
      <c r="I69" s="156"/>
      <c r="J69" s="163"/>
      <c r="K69" s="166"/>
    </row>
    <row r="70" spans="1:11" x14ac:dyDescent="0.25">
      <c r="A70" s="28" t="s">
        <v>94</v>
      </c>
      <c r="B70" s="31">
        <v>649.70000000000005</v>
      </c>
      <c r="C70" s="151">
        <v>2100</v>
      </c>
      <c r="D70" s="70"/>
      <c r="E70" s="31">
        <v>86.83</v>
      </c>
      <c r="F70" s="71">
        <f t="shared" si="4"/>
        <v>13.364629829151914</v>
      </c>
      <c r="G70" s="71">
        <f t="shared" si="5"/>
        <v>4.1347619047619046</v>
      </c>
      <c r="I70" s="156"/>
      <c r="J70" s="163"/>
      <c r="K70" s="166"/>
    </row>
    <row r="71" spans="1:11" x14ac:dyDescent="0.25">
      <c r="A71" s="28" t="s">
        <v>95</v>
      </c>
      <c r="B71" s="31">
        <v>37166.44</v>
      </c>
      <c r="C71" s="151">
        <v>57600</v>
      </c>
      <c r="D71" s="70"/>
      <c r="E71" s="31">
        <v>18056.39</v>
      </c>
      <c r="F71" s="71">
        <f t="shared" si="4"/>
        <v>48.58251153459949</v>
      </c>
      <c r="G71" s="71">
        <f t="shared" si="5"/>
        <v>31.347899305555554</v>
      </c>
      <c r="I71" s="156"/>
      <c r="J71" s="163"/>
      <c r="K71" s="166"/>
    </row>
    <row r="72" spans="1:11" x14ac:dyDescent="0.25">
      <c r="A72" s="28" t="s">
        <v>96</v>
      </c>
      <c r="B72" s="31">
        <v>12793.15</v>
      </c>
      <c r="C72" s="151">
        <v>17600</v>
      </c>
      <c r="D72" s="70"/>
      <c r="E72" s="31">
        <v>8715.4</v>
      </c>
      <c r="F72" s="71">
        <f t="shared" si="4"/>
        <v>68.12552029797196</v>
      </c>
      <c r="G72" s="71">
        <f t="shared" si="5"/>
        <v>49.519318181818178</v>
      </c>
      <c r="I72" s="156"/>
      <c r="J72" s="163"/>
      <c r="K72" s="166"/>
    </row>
    <row r="73" spans="1:11" x14ac:dyDescent="0.25">
      <c r="A73" s="28" t="s">
        <v>97</v>
      </c>
      <c r="B73" s="31">
        <v>3167.43</v>
      </c>
      <c r="C73" s="151">
        <v>36000</v>
      </c>
      <c r="D73" s="70"/>
      <c r="E73" s="31">
        <v>3241.88</v>
      </c>
      <c r="F73" s="71">
        <f t="shared" si="4"/>
        <v>102.35048604073336</v>
      </c>
      <c r="G73" s="71">
        <f t="shared" si="5"/>
        <v>9.0052222222222227</v>
      </c>
      <c r="I73" s="156"/>
      <c r="J73" s="163"/>
      <c r="K73" s="166"/>
    </row>
    <row r="74" spans="1:11" x14ac:dyDescent="0.25">
      <c r="A74" s="28" t="s">
        <v>98</v>
      </c>
      <c r="B74" s="31">
        <v>25959.31</v>
      </c>
      <c r="C74" s="151">
        <v>103800</v>
      </c>
      <c r="D74" s="70"/>
      <c r="E74" s="31">
        <v>80779.69</v>
      </c>
      <c r="F74" s="71">
        <f t="shared" si="4"/>
        <v>311.17810912539665</v>
      </c>
      <c r="G74" s="71">
        <f t="shared" si="5"/>
        <v>77.822437379576115</v>
      </c>
      <c r="I74" s="156"/>
      <c r="J74" s="163"/>
      <c r="K74" s="166"/>
    </row>
    <row r="75" spans="1:11" x14ac:dyDescent="0.25">
      <c r="A75" s="28" t="s">
        <v>99</v>
      </c>
      <c r="B75" s="31">
        <v>15227.87</v>
      </c>
      <c r="C75" s="151">
        <v>225300</v>
      </c>
      <c r="D75" s="70"/>
      <c r="E75" s="31">
        <v>110147.05</v>
      </c>
      <c r="F75" s="71">
        <f t="shared" si="4"/>
        <v>723.32538956531675</v>
      </c>
      <c r="G75" s="71">
        <f t="shared" si="5"/>
        <v>48.889059032401242</v>
      </c>
      <c r="I75" s="156"/>
      <c r="J75" s="163"/>
      <c r="K75" s="166"/>
    </row>
    <row r="76" spans="1:11" x14ac:dyDescent="0.25">
      <c r="A76" s="28" t="s">
        <v>100</v>
      </c>
      <c r="B76" s="31">
        <v>46994.71</v>
      </c>
      <c r="C76" s="151">
        <v>92500</v>
      </c>
      <c r="D76" s="70"/>
      <c r="E76" s="31">
        <v>61778.57</v>
      </c>
      <c r="F76" s="71">
        <f t="shared" si="4"/>
        <v>131.45856203815279</v>
      </c>
      <c r="G76" s="71">
        <f t="shared" si="5"/>
        <v>66.787643243243238</v>
      </c>
      <c r="I76" s="156"/>
      <c r="J76" s="163"/>
      <c r="K76" s="166"/>
    </row>
    <row r="77" spans="1:11" x14ac:dyDescent="0.25">
      <c r="A77" s="78" t="s">
        <v>325</v>
      </c>
      <c r="B77" s="81">
        <f>+B78</f>
        <v>77122.38</v>
      </c>
      <c r="C77" s="152">
        <f>+C78</f>
        <v>184000</v>
      </c>
      <c r="D77" s="78"/>
      <c r="E77" s="81">
        <f>+E78</f>
        <v>118775.79</v>
      </c>
      <c r="F77" s="78"/>
      <c r="G77" s="78" t="s">
        <v>324</v>
      </c>
      <c r="I77" s="156"/>
      <c r="J77" s="163"/>
      <c r="K77" s="166"/>
    </row>
    <row r="78" spans="1:11" x14ac:dyDescent="0.25">
      <c r="A78" s="28" t="s">
        <v>326</v>
      </c>
      <c r="B78" s="31">
        <v>77122.38</v>
      </c>
      <c r="C78" s="151">
        <v>184000</v>
      </c>
      <c r="D78" s="70"/>
      <c r="E78" s="31">
        <v>118775.79</v>
      </c>
      <c r="F78" s="71"/>
      <c r="G78" s="71"/>
      <c r="I78" s="156"/>
      <c r="J78" s="163"/>
      <c r="K78" s="166"/>
    </row>
    <row r="79" spans="1:11" x14ac:dyDescent="0.25">
      <c r="A79" s="78" t="s">
        <v>101</v>
      </c>
      <c r="B79" s="81">
        <f>SUM(B80:B86)</f>
        <v>142530.51</v>
      </c>
      <c r="C79" s="152">
        <f>+C80+C81+C82+C83+C84+C85+C86</f>
        <v>222600</v>
      </c>
      <c r="D79" s="80"/>
      <c r="E79" s="81">
        <f>SUM(E80:E86)</f>
        <v>140977.13</v>
      </c>
      <c r="F79" s="82">
        <f t="shared" si="4"/>
        <v>98.910142116238831</v>
      </c>
      <c r="G79" s="82">
        <f t="shared" si="5"/>
        <v>63.332044025157231</v>
      </c>
      <c r="I79" s="156"/>
      <c r="J79" s="163"/>
      <c r="K79" s="166"/>
    </row>
    <row r="80" spans="1:11" x14ac:dyDescent="0.25">
      <c r="A80" s="28" t="s">
        <v>102</v>
      </c>
      <c r="B80" s="31">
        <v>4818.6400000000003</v>
      </c>
      <c r="C80" s="151">
        <v>10800</v>
      </c>
      <c r="D80" s="70"/>
      <c r="E80" s="31">
        <v>5375.59</v>
      </c>
      <c r="F80" s="71">
        <f t="shared" si="4"/>
        <v>111.55824049939402</v>
      </c>
      <c r="G80" s="71">
        <f t="shared" si="5"/>
        <v>49.773981481481485</v>
      </c>
      <c r="I80" s="156"/>
      <c r="J80" s="163"/>
      <c r="K80" s="166"/>
    </row>
    <row r="81" spans="1:13" x14ac:dyDescent="0.25">
      <c r="A81" s="28" t="s">
        <v>103</v>
      </c>
      <c r="B81" s="31">
        <v>63878.89</v>
      </c>
      <c r="C81" s="151">
        <v>131200</v>
      </c>
      <c r="D81" s="70"/>
      <c r="E81" s="31">
        <v>96753.69</v>
      </c>
      <c r="F81" s="71">
        <f t="shared" si="4"/>
        <v>151.46426307658135</v>
      </c>
      <c r="G81" s="71">
        <f t="shared" si="5"/>
        <v>73.745190548780499</v>
      </c>
      <c r="I81" s="156"/>
      <c r="J81" s="163"/>
      <c r="K81" s="166"/>
    </row>
    <row r="82" spans="1:13" x14ac:dyDescent="0.25">
      <c r="A82" s="28" t="s">
        <v>104</v>
      </c>
      <c r="B82" s="31">
        <v>445.7</v>
      </c>
      <c r="C82" s="151">
        <v>1900</v>
      </c>
      <c r="D82" s="70"/>
      <c r="E82" s="31">
        <v>309.67</v>
      </c>
      <c r="F82" s="71">
        <f t="shared" si="4"/>
        <v>69.479470495849228</v>
      </c>
      <c r="G82" s="71">
        <f t="shared" si="5"/>
        <v>16.298421052631578</v>
      </c>
      <c r="I82" s="156"/>
      <c r="J82" s="163"/>
      <c r="K82" s="166"/>
    </row>
    <row r="83" spans="1:13" x14ac:dyDescent="0.25">
      <c r="A83" s="28" t="s">
        <v>105</v>
      </c>
      <c r="B83" s="31">
        <v>1925.91</v>
      </c>
      <c r="C83" s="151">
        <v>4000</v>
      </c>
      <c r="D83" s="70"/>
      <c r="E83" s="31">
        <v>2184.9</v>
      </c>
      <c r="F83" s="71">
        <f t="shared" si="4"/>
        <v>113.4476688941851</v>
      </c>
      <c r="G83" s="71">
        <f t="shared" si="5"/>
        <v>54.622500000000009</v>
      </c>
      <c r="I83" s="156"/>
      <c r="J83" s="163"/>
      <c r="K83" s="166"/>
    </row>
    <row r="84" spans="1:13" x14ac:dyDescent="0.25">
      <c r="A84" s="28" t="s">
        <v>106</v>
      </c>
      <c r="B84" s="31">
        <v>11787.49</v>
      </c>
      <c r="C84" s="151">
        <v>15600</v>
      </c>
      <c r="D84" s="70"/>
      <c r="E84" s="31">
        <v>7640.1</v>
      </c>
      <c r="F84" s="71">
        <f t="shared" si="4"/>
        <v>64.815325400063969</v>
      </c>
      <c r="G84" s="71">
        <f t="shared" si="5"/>
        <v>48.975000000000001</v>
      </c>
      <c r="I84" s="156"/>
      <c r="J84" s="163"/>
      <c r="K84" s="166"/>
    </row>
    <row r="85" spans="1:13" x14ac:dyDescent="0.25">
      <c r="A85" s="28" t="s">
        <v>107</v>
      </c>
      <c r="B85" s="31">
        <v>55296.54</v>
      </c>
      <c r="C85" s="151">
        <v>50000</v>
      </c>
      <c r="D85" s="70"/>
      <c r="E85" s="31">
        <v>23771.96</v>
      </c>
      <c r="F85" s="71">
        <f t="shared" si="4"/>
        <v>42.989959227105345</v>
      </c>
      <c r="G85" s="71">
        <f t="shared" si="5"/>
        <v>47.54392</v>
      </c>
      <c r="I85" s="156"/>
      <c r="J85" s="163"/>
      <c r="K85" s="166"/>
    </row>
    <row r="86" spans="1:13" x14ac:dyDescent="0.25">
      <c r="A86" s="28" t="s">
        <v>108</v>
      </c>
      <c r="B86" s="31">
        <v>4377.34</v>
      </c>
      <c r="C86" s="151">
        <v>9100</v>
      </c>
      <c r="D86" s="70"/>
      <c r="E86" s="31">
        <v>4941.22</v>
      </c>
      <c r="F86" s="71">
        <f t="shared" si="4"/>
        <v>112.88179579379258</v>
      </c>
      <c r="G86" s="71">
        <f t="shared" si="5"/>
        <v>54.299120879120878</v>
      </c>
      <c r="I86" s="156"/>
      <c r="J86" s="163"/>
      <c r="K86" s="166"/>
    </row>
    <row r="87" spans="1:13" x14ac:dyDescent="0.25">
      <c r="A87" s="27" t="s">
        <v>109</v>
      </c>
      <c r="B87" s="30">
        <f>+B88+B90</f>
        <v>32221.71</v>
      </c>
      <c r="C87" s="153">
        <f>+C88+C90</f>
        <v>46210</v>
      </c>
      <c r="D87" s="69"/>
      <c r="E87" s="30">
        <f>+E88+E90</f>
        <v>28483.3</v>
      </c>
      <c r="F87" s="73">
        <f t="shared" si="4"/>
        <v>88.397853496912475</v>
      </c>
      <c r="G87" s="73">
        <f t="shared" si="5"/>
        <v>61.63882276563514</v>
      </c>
      <c r="I87" s="156"/>
      <c r="J87" s="163"/>
      <c r="K87" s="166"/>
      <c r="M87" s="147"/>
    </row>
    <row r="88" spans="1:13" x14ac:dyDescent="0.25">
      <c r="A88" s="78" t="s">
        <v>110</v>
      </c>
      <c r="B88" s="81">
        <f>+B89</f>
        <v>27589.77</v>
      </c>
      <c r="C88" s="152">
        <f>+C89</f>
        <v>35210</v>
      </c>
      <c r="D88" s="80"/>
      <c r="E88" s="81">
        <f>+E89</f>
        <v>19706.98</v>
      </c>
      <c r="F88" s="82">
        <f t="shared" si="4"/>
        <v>71.428576606474053</v>
      </c>
      <c r="G88" s="82">
        <f t="shared" si="5"/>
        <v>55.969838114172113</v>
      </c>
      <c r="I88" s="156"/>
      <c r="J88" s="163"/>
      <c r="K88" s="166"/>
    </row>
    <row r="89" spans="1:13" x14ac:dyDescent="0.25">
      <c r="A89" s="28" t="s">
        <v>111</v>
      </c>
      <c r="B89" s="31">
        <v>27589.77</v>
      </c>
      <c r="C89" s="151">
        <v>35210</v>
      </c>
      <c r="D89" s="70"/>
      <c r="E89" s="31">
        <v>19706.98</v>
      </c>
      <c r="F89" s="71">
        <f t="shared" si="4"/>
        <v>71.428576606474053</v>
      </c>
      <c r="G89" s="71">
        <f t="shared" si="5"/>
        <v>55.969838114172113</v>
      </c>
      <c r="I89" s="156"/>
      <c r="J89" s="163"/>
      <c r="K89" s="166"/>
    </row>
    <row r="90" spans="1:13" x14ac:dyDescent="0.25">
      <c r="A90" s="78" t="s">
        <v>112</v>
      </c>
      <c r="B90" s="81">
        <f>+B91+B92</f>
        <v>4631.9400000000005</v>
      </c>
      <c r="C90" s="152">
        <f>+C91+C92+C93</f>
        <v>11000</v>
      </c>
      <c r="D90" s="80"/>
      <c r="E90" s="81">
        <f>+E91+E92+E93</f>
        <v>8776.32</v>
      </c>
      <c r="F90" s="82">
        <f t="shared" si="4"/>
        <v>189.47395691654035</v>
      </c>
      <c r="G90" s="82">
        <f t="shared" si="5"/>
        <v>79.784727272727281</v>
      </c>
      <c r="I90" s="156"/>
      <c r="J90" s="163"/>
      <c r="K90" s="166"/>
    </row>
    <row r="91" spans="1:13" x14ac:dyDescent="0.25">
      <c r="A91" s="28" t="s">
        <v>113</v>
      </c>
      <c r="B91" s="31">
        <v>1813.87</v>
      </c>
      <c r="C91" s="151">
        <v>3000</v>
      </c>
      <c r="D91" s="70"/>
      <c r="E91" s="31">
        <v>2186.7800000000002</v>
      </c>
      <c r="F91" s="71">
        <f t="shared" si="4"/>
        <v>120.55880520654733</v>
      </c>
      <c r="G91" s="71">
        <f t="shared" si="5"/>
        <v>72.89266666666667</v>
      </c>
      <c r="I91" s="156"/>
      <c r="J91" s="163"/>
      <c r="K91" s="166"/>
    </row>
    <row r="92" spans="1:13" x14ac:dyDescent="0.25">
      <c r="A92" s="28" t="s">
        <v>114</v>
      </c>
      <c r="B92" s="31">
        <v>2818.07</v>
      </c>
      <c r="C92" s="151">
        <v>8000</v>
      </c>
      <c r="D92" s="70"/>
      <c r="E92" s="31">
        <v>6589.54</v>
      </c>
      <c r="F92" s="71">
        <f t="shared" si="4"/>
        <v>233.83166493380219</v>
      </c>
      <c r="G92" s="71">
        <f t="shared" si="5"/>
        <v>82.369250000000008</v>
      </c>
      <c r="I92" s="156"/>
      <c r="J92" s="164"/>
      <c r="K92" s="166"/>
    </row>
    <row r="93" spans="1:13" x14ac:dyDescent="0.25">
      <c r="A93" s="28" t="s">
        <v>115</v>
      </c>
      <c r="B93" s="31">
        <v>0</v>
      </c>
      <c r="C93" s="151"/>
      <c r="D93" s="70"/>
      <c r="E93" s="31"/>
      <c r="F93" s="71" t="str">
        <f t="shared" si="4"/>
        <v/>
      </c>
      <c r="G93" s="71" t="str">
        <f t="shared" si="5"/>
        <v/>
      </c>
      <c r="I93" s="156"/>
      <c r="J93" s="165"/>
      <c r="K93" s="166"/>
    </row>
    <row r="94" spans="1:13" x14ac:dyDescent="0.25">
      <c r="A94" s="27" t="s">
        <v>116</v>
      </c>
      <c r="B94" s="30">
        <f>+B95</f>
        <v>173746.45</v>
      </c>
      <c r="C94" s="153">
        <f>+C95</f>
        <v>80000</v>
      </c>
      <c r="D94" s="69"/>
      <c r="E94" s="30">
        <f>+E95</f>
        <v>70374.84</v>
      </c>
      <c r="F94" s="73">
        <f t="shared" si="4"/>
        <v>40.504332606507923</v>
      </c>
      <c r="G94" s="73">
        <f t="shared" si="5"/>
        <v>87.968550000000008</v>
      </c>
      <c r="J94" s="165"/>
      <c r="K94" s="166"/>
    </row>
    <row r="95" spans="1:13" x14ac:dyDescent="0.25">
      <c r="A95" s="78" t="s">
        <v>117</v>
      </c>
      <c r="B95" s="81">
        <f>+B96+B97</f>
        <v>173746.45</v>
      </c>
      <c r="C95" s="152">
        <f>+C96+C97</f>
        <v>80000</v>
      </c>
      <c r="D95" s="80"/>
      <c r="E95" s="81">
        <f>+E96+E97</f>
        <v>70374.84</v>
      </c>
      <c r="F95" s="82">
        <f t="shared" si="4"/>
        <v>40.504332606507923</v>
      </c>
      <c r="G95" s="82">
        <f t="shared" si="5"/>
        <v>87.968550000000008</v>
      </c>
      <c r="J95" s="162"/>
      <c r="K95" s="168"/>
    </row>
    <row r="96" spans="1:13" x14ac:dyDescent="0.25">
      <c r="A96" s="28" t="s">
        <v>118</v>
      </c>
      <c r="B96" s="31"/>
      <c r="C96" s="151"/>
      <c r="D96" s="70"/>
      <c r="E96" s="31"/>
      <c r="F96" s="71" t="str">
        <f t="shared" si="4"/>
        <v/>
      </c>
      <c r="G96" s="71" t="str">
        <f t="shared" si="5"/>
        <v/>
      </c>
      <c r="K96" s="168"/>
    </row>
    <row r="97" spans="1:11" x14ac:dyDescent="0.25">
      <c r="A97" s="28" t="s">
        <v>119</v>
      </c>
      <c r="B97" s="31">
        <v>173746.45</v>
      </c>
      <c r="C97" s="151">
        <v>80000</v>
      </c>
      <c r="D97" s="70"/>
      <c r="E97" s="31">
        <v>70374.84</v>
      </c>
      <c r="F97" s="71">
        <f t="shared" si="4"/>
        <v>40.504332606507923</v>
      </c>
      <c r="G97" s="71">
        <f t="shared" si="5"/>
        <v>87.968550000000008</v>
      </c>
      <c r="J97" s="162"/>
      <c r="K97" s="168"/>
    </row>
    <row r="98" spans="1:11" x14ac:dyDescent="0.25">
      <c r="A98" s="26" t="s">
        <v>120</v>
      </c>
      <c r="B98" s="29">
        <f>+B99</f>
        <v>2159576.73</v>
      </c>
      <c r="C98" s="29">
        <f>+C99+C109</f>
        <v>2232470</v>
      </c>
      <c r="D98" s="68"/>
      <c r="E98" s="29">
        <f>+E99+E109</f>
        <v>71949.440000000002</v>
      </c>
      <c r="F98" s="72">
        <f t="shared" si="4"/>
        <v>3.3316454562834634</v>
      </c>
      <c r="G98" s="72">
        <f t="shared" si="5"/>
        <v>3.2228625692618493</v>
      </c>
      <c r="I98" s="147"/>
      <c r="J98" s="162"/>
      <c r="K98" s="166"/>
    </row>
    <row r="99" spans="1:11" x14ac:dyDescent="0.25">
      <c r="A99" s="27" t="s">
        <v>121</v>
      </c>
      <c r="B99" s="30">
        <f>+B100+B107</f>
        <v>2159576.73</v>
      </c>
      <c r="C99" s="153">
        <f>+C100+C107</f>
        <v>2166470</v>
      </c>
      <c r="D99" s="69"/>
      <c r="E99" s="30">
        <f>+E100+E107</f>
        <v>43476.94</v>
      </c>
      <c r="F99" s="73">
        <f t="shared" si="4"/>
        <v>2.0132158027096358</v>
      </c>
      <c r="G99" s="73">
        <f t="shared" si="5"/>
        <v>2.006810156614216</v>
      </c>
      <c r="J99" s="162"/>
      <c r="K99" s="168"/>
    </row>
    <row r="100" spans="1:11" x14ac:dyDescent="0.25">
      <c r="A100" s="78" t="s">
        <v>122</v>
      </c>
      <c r="B100" s="81">
        <f>+B101+B102+B103+B104+B105+B106</f>
        <v>72643.39</v>
      </c>
      <c r="C100" s="152">
        <f>+C101+C102+C103+C104+C105+C106</f>
        <v>565470</v>
      </c>
      <c r="D100" s="80"/>
      <c r="E100" s="81">
        <f>+E101+E102+E103+E104+E105+E106</f>
        <v>43476.94</v>
      </c>
      <c r="F100" s="82">
        <f t="shared" si="4"/>
        <v>59.849822537191621</v>
      </c>
      <c r="G100" s="82">
        <f t="shared" si="5"/>
        <v>7.6886377703503292</v>
      </c>
      <c r="K100" s="168"/>
    </row>
    <row r="101" spans="1:11" x14ac:dyDescent="0.25">
      <c r="A101" s="28" t="s">
        <v>123</v>
      </c>
      <c r="B101" s="31">
        <v>18117.88</v>
      </c>
      <c r="C101" s="151">
        <v>499670</v>
      </c>
      <c r="D101" s="70"/>
      <c r="E101" s="31">
        <v>21658.53</v>
      </c>
      <c r="F101" s="71">
        <f t="shared" si="4"/>
        <v>119.54229744318869</v>
      </c>
      <c r="G101" s="71">
        <f t="shared" si="5"/>
        <v>4.3345668140973039</v>
      </c>
      <c r="J101" s="162"/>
      <c r="K101" s="168"/>
    </row>
    <row r="102" spans="1:11" x14ac:dyDescent="0.25">
      <c r="A102" s="28" t="s">
        <v>124</v>
      </c>
      <c r="B102" s="31">
        <v>17820.23</v>
      </c>
      <c r="C102" s="151">
        <v>20000</v>
      </c>
      <c r="D102" s="70"/>
      <c r="E102" s="31">
        <v>422.28</v>
      </c>
      <c r="F102" s="71">
        <f t="shared" si="4"/>
        <v>2.3696663847773007</v>
      </c>
      <c r="G102" s="71">
        <f t="shared" si="5"/>
        <v>2.1113999999999997</v>
      </c>
      <c r="K102" s="168"/>
    </row>
    <row r="103" spans="1:11" x14ac:dyDescent="0.25">
      <c r="A103" s="28" t="s">
        <v>125</v>
      </c>
      <c r="B103" s="31">
        <v>0</v>
      </c>
      <c r="C103" s="151"/>
      <c r="D103" s="70"/>
      <c r="E103" s="31"/>
      <c r="F103" s="71" t="str">
        <f t="shared" si="4"/>
        <v/>
      </c>
      <c r="G103" s="71" t="str">
        <f t="shared" si="5"/>
        <v/>
      </c>
      <c r="J103" s="162"/>
    </row>
    <row r="104" spans="1:11" x14ac:dyDescent="0.25">
      <c r="A104" s="28" t="s">
        <v>286</v>
      </c>
      <c r="B104" s="31">
        <v>2995.39</v>
      </c>
      <c r="C104" s="151">
        <v>19800</v>
      </c>
      <c r="D104" s="70"/>
      <c r="E104" s="31">
        <v>21396.13</v>
      </c>
      <c r="F104" s="71">
        <f t="shared" si="4"/>
        <v>714.30197737189496</v>
      </c>
      <c r="G104" s="71">
        <f t="shared" si="5"/>
        <v>108.06126262626263</v>
      </c>
    </row>
    <row r="105" spans="1:11" x14ac:dyDescent="0.25">
      <c r="A105" s="28" t="s">
        <v>327</v>
      </c>
      <c r="B105" s="31">
        <v>33709.89</v>
      </c>
      <c r="C105" s="151">
        <v>26000</v>
      </c>
      <c r="D105" s="70"/>
      <c r="E105" s="31"/>
      <c r="F105" s="71"/>
      <c r="G105" s="71"/>
    </row>
    <row r="106" spans="1:11" x14ac:dyDescent="0.25">
      <c r="A106" s="28" t="s">
        <v>287</v>
      </c>
      <c r="B106" s="31"/>
      <c r="C106" s="151"/>
      <c r="D106" s="70"/>
      <c r="E106" s="31"/>
      <c r="F106" s="71" t="str">
        <f t="shared" si="4"/>
        <v/>
      </c>
      <c r="G106" s="71" t="str">
        <f t="shared" si="5"/>
        <v/>
      </c>
    </row>
    <row r="107" spans="1:11" x14ac:dyDescent="0.25">
      <c r="A107" s="78" t="s">
        <v>126</v>
      </c>
      <c r="B107" s="81">
        <f>+B108</f>
        <v>2086933.34</v>
      </c>
      <c r="C107" s="152">
        <f>+C108</f>
        <v>1601000</v>
      </c>
      <c r="D107" s="80"/>
      <c r="E107" s="81"/>
      <c r="F107" s="82">
        <f t="shared" ref="F107:F111" si="6">IFERROR($E107/B107*100,"")</f>
        <v>0</v>
      </c>
      <c r="G107" s="82">
        <f t="shared" ref="G107:G111" si="7">IFERROR($E107/C107*100,"")</f>
        <v>0</v>
      </c>
    </row>
    <row r="108" spans="1:11" x14ac:dyDescent="0.25">
      <c r="A108" s="28" t="s">
        <v>127</v>
      </c>
      <c r="B108" s="31">
        <v>2086933.34</v>
      </c>
      <c r="C108" s="151">
        <v>1601000</v>
      </c>
      <c r="D108" s="70"/>
      <c r="E108" s="31"/>
      <c r="F108" s="71">
        <f t="shared" si="6"/>
        <v>0</v>
      </c>
      <c r="G108" s="71">
        <f t="shared" si="7"/>
        <v>0</v>
      </c>
    </row>
    <row r="109" spans="1:11" x14ac:dyDescent="0.25">
      <c r="A109" s="27" t="s">
        <v>288</v>
      </c>
      <c r="B109" s="30">
        <v>0</v>
      </c>
      <c r="C109" s="153">
        <f>+C110</f>
        <v>66000</v>
      </c>
      <c r="D109" s="69"/>
      <c r="E109" s="30">
        <f>+E110</f>
        <v>28472.5</v>
      </c>
      <c r="F109" s="73" t="str">
        <f t="shared" si="6"/>
        <v/>
      </c>
      <c r="G109" s="73">
        <f t="shared" si="7"/>
        <v>43.140151515151516</v>
      </c>
    </row>
    <row r="110" spans="1:11" x14ac:dyDescent="0.25">
      <c r="A110" s="78" t="s">
        <v>289</v>
      </c>
      <c r="B110" s="81">
        <v>0</v>
      </c>
      <c r="C110" s="152">
        <f>+C111</f>
        <v>66000</v>
      </c>
      <c r="D110" s="80"/>
      <c r="E110" s="81">
        <f>+E111</f>
        <v>28472.5</v>
      </c>
      <c r="F110" s="82" t="str">
        <f t="shared" si="6"/>
        <v/>
      </c>
      <c r="G110" s="82">
        <f t="shared" si="7"/>
        <v>43.140151515151516</v>
      </c>
    </row>
    <row r="111" spans="1:11" x14ac:dyDescent="0.25">
      <c r="A111" s="28" t="s">
        <v>290</v>
      </c>
      <c r="B111" s="31">
        <v>0</v>
      </c>
      <c r="C111" s="151">
        <v>66000</v>
      </c>
      <c r="D111" s="70"/>
      <c r="E111" s="31">
        <v>28472.5</v>
      </c>
      <c r="F111" s="71" t="str">
        <f t="shared" si="6"/>
        <v/>
      </c>
      <c r="G111" s="71">
        <f t="shared" si="7"/>
        <v>43.140151515151516</v>
      </c>
    </row>
    <row r="112" spans="1:11" x14ac:dyDescent="0.25">
      <c r="A112" s="28"/>
      <c r="B112" s="31"/>
      <c r="C112" s="151"/>
      <c r="D112" s="70"/>
      <c r="E112" s="31"/>
      <c r="F112" s="71"/>
      <c r="G112" s="71"/>
    </row>
  </sheetData>
  <pageMargins left="0.70866141732283472" right="0.70866141732283472" top="0.74803149606299213" bottom="0.74803149606299213" header="0.31496062992125984" footer="0.31496062992125984"/>
  <pageSetup paperSize="9" scale="70" fitToHeight="0" orientation="landscape" r:id="rId1"/>
  <headerFooter>
    <oddFooter>&amp;LRačun prihoda i rashoda&amp;CNZHMGZ&amp;R&amp;P/&amp;N</odd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opLeftCell="A10" zoomScaleNormal="100" workbookViewId="0">
      <selection activeCell="I28" sqref="I28"/>
    </sheetView>
  </sheetViews>
  <sheetFormatPr defaultColWidth="9.140625" defaultRowHeight="15" x14ac:dyDescent="0.25"/>
  <cols>
    <col min="1" max="1" width="46.85546875" style="19" customWidth="1"/>
    <col min="2" max="2" width="12.7109375" style="19" bestFit="1" customWidth="1"/>
    <col min="3" max="3" width="20.5703125" style="19" customWidth="1"/>
    <col min="4" max="4" width="13.5703125" style="19" customWidth="1"/>
    <col min="5" max="5" width="25.7109375" style="19" customWidth="1"/>
    <col min="6" max="6" width="16.42578125" style="19" customWidth="1"/>
    <col min="7" max="7" width="16.140625" style="19" customWidth="1"/>
    <col min="8" max="10" width="9.140625" style="19"/>
    <col min="11" max="11" width="14.42578125" style="19" bestFit="1" customWidth="1"/>
    <col min="12" max="16384" width="9.140625" style="19"/>
  </cols>
  <sheetData>
    <row r="1" spans="1:11" x14ac:dyDescent="0.25">
      <c r="A1" s="105"/>
      <c r="B1" s="105"/>
      <c r="C1" s="105"/>
      <c r="D1" s="105"/>
      <c r="E1" s="106"/>
      <c r="F1" s="106"/>
      <c r="G1" s="106"/>
    </row>
    <row r="2" spans="1:11" x14ac:dyDescent="0.25">
      <c r="A2" s="255" t="s">
        <v>7</v>
      </c>
      <c r="B2" s="255"/>
      <c r="C2" s="255"/>
      <c r="D2" s="255"/>
      <c r="E2" s="255"/>
      <c r="F2" s="255"/>
      <c r="G2" s="255"/>
    </row>
    <row r="3" spans="1:11" x14ac:dyDescent="0.25">
      <c r="A3" s="105"/>
      <c r="B3" s="3"/>
      <c r="C3" s="3"/>
      <c r="D3" s="3"/>
      <c r="E3" s="40"/>
      <c r="F3" s="107"/>
      <c r="G3" s="109" t="s">
        <v>38</v>
      </c>
    </row>
    <row r="4" spans="1:11" ht="45" x14ac:dyDescent="0.25">
      <c r="A4" s="90" t="s">
        <v>2</v>
      </c>
      <c r="B4" s="91" t="s">
        <v>317</v>
      </c>
      <c r="C4" s="92" t="s">
        <v>328</v>
      </c>
      <c r="D4" s="92" t="s">
        <v>329</v>
      </c>
      <c r="E4" s="91" t="s">
        <v>330</v>
      </c>
      <c r="F4" s="92" t="s">
        <v>280</v>
      </c>
      <c r="G4" s="92" t="s">
        <v>281</v>
      </c>
    </row>
    <row r="5" spans="1:11" s="110" customFormat="1" ht="12" x14ac:dyDescent="0.25">
      <c r="A5" s="98">
        <v>1</v>
      </c>
      <c r="B5" s="98">
        <v>2</v>
      </c>
      <c r="C5" s="99">
        <v>3</v>
      </c>
      <c r="D5" s="99">
        <v>4</v>
      </c>
      <c r="E5" s="99">
        <v>5</v>
      </c>
      <c r="F5" s="99" t="s">
        <v>5</v>
      </c>
      <c r="G5" s="99" t="s">
        <v>36</v>
      </c>
    </row>
    <row r="6" spans="1:11" x14ac:dyDescent="0.25">
      <c r="A6" s="111" t="s">
        <v>137</v>
      </c>
      <c r="B6" s="112">
        <f>SUM(B7:B17)</f>
        <v>10998598.959999999</v>
      </c>
      <c r="C6" s="172">
        <f>SUM(C7:C17)</f>
        <v>24551710</v>
      </c>
      <c r="D6" s="112"/>
      <c r="E6" s="112">
        <f>+E7+E8+E9+E10+E11+E12+E13+E14+E15+E16+E17</f>
        <v>11721585.329999998</v>
      </c>
      <c r="F6" s="113">
        <f t="shared" ref="F6:G31" si="0">IFERROR($E6/B6*100,"")</f>
        <v>106.57344060483862</v>
      </c>
      <c r="G6" s="113">
        <f t="shared" si="0"/>
        <v>47.742439650843046</v>
      </c>
      <c r="J6" s="118"/>
    </row>
    <row r="7" spans="1:11" ht="30" x14ac:dyDescent="0.25">
      <c r="A7" s="95" t="s">
        <v>292</v>
      </c>
      <c r="B7" s="101">
        <v>1172086.58</v>
      </c>
      <c r="C7" s="171">
        <v>3044200</v>
      </c>
      <c r="D7" s="101"/>
      <c r="E7" s="103">
        <v>641697.27</v>
      </c>
      <c r="F7" s="114">
        <f t="shared" si="0"/>
        <v>54.748282332521882</v>
      </c>
      <c r="G7" s="196">
        <f t="shared" si="0"/>
        <v>21.079340056500886</v>
      </c>
      <c r="K7" s="118"/>
    </row>
    <row r="8" spans="1:11" ht="30" x14ac:dyDescent="0.25">
      <c r="A8" s="95" t="s">
        <v>293</v>
      </c>
      <c r="B8" s="101">
        <v>1002671.2</v>
      </c>
      <c r="C8" s="171">
        <v>1501710</v>
      </c>
      <c r="D8" s="101"/>
      <c r="E8" s="103">
        <v>453613.38</v>
      </c>
      <c r="F8" s="114">
        <f t="shared" si="0"/>
        <v>45.240491598841174</v>
      </c>
      <c r="G8" s="196">
        <f t="shared" si="0"/>
        <v>30.20645663943105</v>
      </c>
      <c r="K8" s="118"/>
    </row>
    <row r="9" spans="1:11" ht="30" x14ac:dyDescent="0.25">
      <c r="A9" s="95" t="s">
        <v>294</v>
      </c>
      <c r="B9" s="101">
        <v>139025.22</v>
      </c>
      <c r="C9" s="171">
        <v>282700</v>
      </c>
      <c r="D9" s="101"/>
      <c r="E9" s="103">
        <v>167708.98000000001</v>
      </c>
      <c r="F9" s="114">
        <f t="shared" si="0"/>
        <v>120.632055104822</v>
      </c>
      <c r="G9" s="196">
        <f t="shared" si="0"/>
        <v>59.324011319419881</v>
      </c>
      <c r="K9" s="118"/>
    </row>
    <row r="10" spans="1:11" ht="30" x14ac:dyDescent="0.25">
      <c r="A10" s="95" t="s">
        <v>295</v>
      </c>
      <c r="B10" s="101">
        <v>8289900</v>
      </c>
      <c r="C10" s="171">
        <v>19053700</v>
      </c>
      <c r="D10" s="101"/>
      <c r="E10" s="103">
        <v>10135068.68</v>
      </c>
      <c r="F10" s="114">
        <f t="shared" si="0"/>
        <v>122.25803302814266</v>
      </c>
      <c r="G10" s="196">
        <f t="shared" si="0"/>
        <v>53.192128982822226</v>
      </c>
    </row>
    <row r="11" spans="1:11" x14ac:dyDescent="0.25">
      <c r="A11" s="95" t="s">
        <v>296</v>
      </c>
      <c r="B11" s="101">
        <v>385128.76</v>
      </c>
      <c r="C11" s="171">
        <v>150000</v>
      </c>
      <c r="D11" s="101"/>
      <c r="E11" s="103"/>
      <c r="F11" s="114">
        <f t="shared" si="0"/>
        <v>0</v>
      </c>
      <c r="G11" s="196">
        <f t="shared" si="0"/>
        <v>0</v>
      </c>
      <c r="K11" s="118"/>
    </row>
    <row r="12" spans="1:11" ht="30" x14ac:dyDescent="0.25">
      <c r="A12" s="95" t="s">
        <v>297</v>
      </c>
      <c r="B12" s="101"/>
      <c r="C12" s="102"/>
      <c r="D12" s="101"/>
      <c r="E12" s="103"/>
      <c r="F12" s="114" t="str">
        <f t="shared" si="0"/>
        <v/>
      </c>
      <c r="G12" s="196" t="str">
        <f t="shared" si="0"/>
        <v/>
      </c>
      <c r="K12" s="118"/>
    </row>
    <row r="13" spans="1:11" ht="30" x14ac:dyDescent="0.25">
      <c r="A13" s="95" t="s">
        <v>298</v>
      </c>
      <c r="B13" s="101">
        <v>9787.2000000000007</v>
      </c>
      <c r="C13" s="171"/>
      <c r="D13" s="101"/>
      <c r="E13" s="103"/>
      <c r="F13" s="114">
        <f t="shared" si="0"/>
        <v>0</v>
      </c>
      <c r="G13" s="196" t="str">
        <f t="shared" si="0"/>
        <v/>
      </c>
    </row>
    <row r="14" spans="1:11" ht="30" x14ac:dyDescent="0.25">
      <c r="A14" s="95" t="s">
        <v>331</v>
      </c>
      <c r="B14" s="101"/>
      <c r="C14" s="171">
        <v>507400</v>
      </c>
      <c r="D14" s="101"/>
      <c r="E14" s="103">
        <v>319040.02</v>
      </c>
      <c r="F14" s="114" t="str">
        <f t="shared" si="0"/>
        <v/>
      </c>
      <c r="G14" s="196"/>
    </row>
    <row r="15" spans="1:11" x14ac:dyDescent="0.25">
      <c r="A15" s="95" t="s">
        <v>299</v>
      </c>
      <c r="B15" s="101"/>
      <c r="C15" s="171"/>
      <c r="D15" s="115"/>
      <c r="E15" s="103">
        <v>4457</v>
      </c>
      <c r="F15" s="114" t="str">
        <f t="shared" si="0"/>
        <v/>
      </c>
      <c r="G15" s="113" t="str">
        <f t="shared" si="0"/>
        <v/>
      </c>
    </row>
    <row r="16" spans="1:11" ht="30" x14ac:dyDescent="0.25">
      <c r="A16" s="95" t="s">
        <v>300</v>
      </c>
      <c r="B16" s="101"/>
      <c r="C16" s="171">
        <v>12000</v>
      </c>
      <c r="D16" s="115"/>
      <c r="E16" s="103"/>
      <c r="F16" s="114" t="str">
        <f t="shared" si="0"/>
        <v/>
      </c>
      <c r="G16" s="113">
        <f t="shared" si="0"/>
        <v>0</v>
      </c>
      <c r="K16" s="19" t="s">
        <v>318</v>
      </c>
    </row>
    <row r="17" spans="1:7" ht="30" x14ac:dyDescent="0.25">
      <c r="A17" s="95" t="s">
        <v>301</v>
      </c>
      <c r="B17" s="101"/>
      <c r="C17" s="171"/>
      <c r="D17" s="115"/>
      <c r="E17" s="103"/>
      <c r="F17" s="114" t="str">
        <f t="shared" si="0"/>
        <v/>
      </c>
      <c r="G17" s="114" t="str">
        <f t="shared" si="0"/>
        <v/>
      </c>
    </row>
    <row r="18" spans="1:7" ht="33" customHeight="1" x14ac:dyDescent="0.25">
      <c r="B18" s="118"/>
    </row>
    <row r="19" spans="1:7" ht="45" x14ac:dyDescent="0.25">
      <c r="A19" s="90" t="s">
        <v>2</v>
      </c>
      <c r="B19" s="119" t="s">
        <v>317</v>
      </c>
      <c r="C19" s="92" t="s">
        <v>323</v>
      </c>
      <c r="D19" s="92" t="s">
        <v>329</v>
      </c>
      <c r="E19" s="91" t="s">
        <v>330</v>
      </c>
      <c r="F19" s="92" t="s">
        <v>280</v>
      </c>
      <c r="G19" s="92" t="s">
        <v>281</v>
      </c>
    </row>
    <row r="20" spans="1:7" x14ac:dyDescent="0.25">
      <c r="A20" s="93" t="s">
        <v>138</v>
      </c>
      <c r="B20" s="117">
        <f>+B21+B22+B23+B24+B25+B26+B27+B29+B30+B31</f>
        <v>11694205.33</v>
      </c>
      <c r="C20" s="173">
        <f>SUM(C21:C31)</f>
        <v>24551710</v>
      </c>
      <c r="D20" s="116"/>
      <c r="E20" s="117">
        <f>SUM(E21:E31)</f>
        <v>11373543.66</v>
      </c>
      <c r="F20" s="113">
        <f t="shared" si="0"/>
        <v>97.257943905111858</v>
      </c>
      <c r="G20" s="113">
        <f t="shared" si="0"/>
        <v>46.324853380884676</v>
      </c>
    </row>
    <row r="21" spans="1:7" ht="30" x14ac:dyDescent="0.25">
      <c r="A21" s="95" t="s">
        <v>292</v>
      </c>
      <c r="B21" s="101">
        <v>2110623.4900000002</v>
      </c>
      <c r="C21" s="171">
        <v>3044200</v>
      </c>
      <c r="D21" s="115"/>
      <c r="E21" s="103">
        <v>637223.56000000006</v>
      </c>
      <c r="F21" s="114">
        <f t="shared" si="0"/>
        <v>30.191247421395843</v>
      </c>
      <c r="G21" s="114">
        <f t="shared" si="0"/>
        <v>20.932381578082914</v>
      </c>
    </row>
    <row r="22" spans="1:7" ht="30" x14ac:dyDescent="0.25">
      <c r="A22" s="95" t="s">
        <v>293</v>
      </c>
      <c r="B22" s="101">
        <v>105763.86</v>
      </c>
      <c r="C22" s="171">
        <v>1501710</v>
      </c>
      <c r="D22" s="115"/>
      <c r="E22" s="103">
        <v>469119.64</v>
      </c>
      <c r="F22" s="114">
        <f t="shared" si="0"/>
        <v>443.55381885646005</v>
      </c>
      <c r="G22" s="114">
        <f t="shared" si="0"/>
        <v>31.239030172270276</v>
      </c>
    </row>
    <row r="23" spans="1:7" ht="30" x14ac:dyDescent="0.25">
      <c r="A23" s="95" t="s">
        <v>294</v>
      </c>
      <c r="B23" s="101">
        <v>44353.05</v>
      </c>
      <c r="C23" s="171">
        <v>282700</v>
      </c>
      <c r="D23" s="115"/>
      <c r="E23" s="103">
        <v>167708.98000000001</v>
      </c>
      <c r="F23" s="114">
        <f t="shared" si="0"/>
        <v>378.122767205412</v>
      </c>
      <c r="G23" s="114">
        <f t="shared" si="0"/>
        <v>59.324011319419881</v>
      </c>
    </row>
    <row r="24" spans="1:7" ht="30" x14ac:dyDescent="0.25">
      <c r="A24" s="95" t="s">
        <v>295</v>
      </c>
      <c r="B24" s="101">
        <v>9125815.9900000002</v>
      </c>
      <c r="C24" s="171">
        <v>19053700</v>
      </c>
      <c r="D24" s="115"/>
      <c r="E24" s="103">
        <v>9775994.5600000005</v>
      </c>
      <c r="F24" s="114">
        <f t="shared" si="0"/>
        <v>107.12460749496222</v>
      </c>
      <c r="G24" s="114">
        <f t="shared" si="0"/>
        <v>51.307591491416375</v>
      </c>
    </row>
    <row r="25" spans="1:7" x14ac:dyDescent="0.25">
      <c r="A25" s="95" t="s">
        <v>296</v>
      </c>
      <c r="B25" s="101">
        <v>61305.41</v>
      </c>
      <c r="C25" s="171">
        <v>150000</v>
      </c>
      <c r="D25" s="115"/>
      <c r="E25" s="103"/>
      <c r="F25" s="114">
        <f t="shared" si="0"/>
        <v>0</v>
      </c>
      <c r="G25" s="114">
        <f t="shared" si="0"/>
        <v>0</v>
      </c>
    </row>
    <row r="26" spans="1:7" ht="30" x14ac:dyDescent="0.25">
      <c r="A26" s="95" t="s">
        <v>297</v>
      </c>
      <c r="B26" s="101"/>
      <c r="C26" s="102"/>
      <c r="D26" s="115"/>
      <c r="E26" s="103"/>
      <c r="F26" s="114" t="str">
        <f t="shared" si="0"/>
        <v/>
      </c>
      <c r="G26" s="114" t="str">
        <f t="shared" si="0"/>
        <v/>
      </c>
    </row>
    <row r="27" spans="1:7" ht="30" x14ac:dyDescent="0.25">
      <c r="A27" s="95" t="s">
        <v>298</v>
      </c>
      <c r="B27" s="101">
        <v>246343.53</v>
      </c>
      <c r="C27" s="171"/>
      <c r="D27" s="115"/>
      <c r="E27" s="103"/>
      <c r="F27" s="114">
        <f t="shared" si="0"/>
        <v>0</v>
      </c>
      <c r="G27" s="114" t="str">
        <f t="shared" si="0"/>
        <v/>
      </c>
    </row>
    <row r="28" spans="1:7" ht="30" x14ac:dyDescent="0.25">
      <c r="A28" s="95" t="s">
        <v>331</v>
      </c>
      <c r="B28" s="101"/>
      <c r="C28" s="171">
        <v>507400</v>
      </c>
      <c r="D28" s="115"/>
      <c r="E28" s="103">
        <v>319039.92</v>
      </c>
      <c r="F28" s="114"/>
      <c r="G28" s="114"/>
    </row>
    <row r="29" spans="1:7" x14ac:dyDescent="0.25">
      <c r="A29" s="95" t="s">
        <v>299</v>
      </c>
      <c r="B29" s="101"/>
      <c r="C29" s="102"/>
      <c r="D29" s="115"/>
      <c r="E29" s="103">
        <v>4457</v>
      </c>
      <c r="F29" s="114" t="str">
        <f t="shared" si="0"/>
        <v/>
      </c>
      <c r="G29" s="114" t="str">
        <f t="shared" si="0"/>
        <v/>
      </c>
    </row>
    <row r="30" spans="1:7" ht="30" x14ac:dyDescent="0.25">
      <c r="A30" s="95" t="s">
        <v>300</v>
      </c>
      <c r="B30" s="101"/>
      <c r="C30" s="171">
        <v>12000</v>
      </c>
      <c r="D30" s="115"/>
      <c r="E30" s="103"/>
      <c r="F30" s="114" t="str">
        <f t="shared" si="0"/>
        <v/>
      </c>
      <c r="G30" s="114">
        <f t="shared" si="0"/>
        <v>0</v>
      </c>
    </row>
    <row r="31" spans="1:7" ht="30" x14ac:dyDescent="0.25">
      <c r="A31" s="95" t="s">
        <v>301</v>
      </c>
      <c r="B31" s="101"/>
      <c r="C31" s="171"/>
      <c r="D31" s="115"/>
      <c r="E31" s="103"/>
      <c r="F31" s="114" t="str">
        <f t="shared" si="0"/>
        <v/>
      </c>
      <c r="G31" s="114" t="str">
        <f t="shared" si="0"/>
        <v/>
      </c>
    </row>
  </sheetData>
  <mergeCells count="1">
    <mergeCell ref="A2:G2"/>
  </mergeCells>
  <pageMargins left="0.7" right="0.7" top="0.75" bottom="0.75" header="0.3" footer="0.3"/>
  <pageSetup paperSize="9" scale="5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zoomScaleNormal="100" workbookViewId="0">
      <selection activeCell="E4" sqref="E4"/>
    </sheetView>
  </sheetViews>
  <sheetFormatPr defaultColWidth="9.140625" defaultRowHeight="15" x14ac:dyDescent="0.25"/>
  <cols>
    <col min="1" max="1" width="40.7109375" customWidth="1"/>
    <col min="2" max="2" width="15.7109375" bestFit="1" customWidth="1"/>
    <col min="3" max="3" width="11.42578125" customWidth="1"/>
    <col min="4" max="4" width="17" customWidth="1"/>
    <col min="5" max="5" width="16.28515625" customWidth="1"/>
    <col min="6" max="6" width="11.7109375" customWidth="1"/>
    <col min="7" max="7" width="11.5703125" customWidth="1"/>
  </cols>
  <sheetData>
    <row r="1" spans="1:7" ht="18.75" x14ac:dyDescent="0.25">
      <c r="A1" s="88"/>
      <c r="B1" s="88"/>
      <c r="C1" s="88"/>
      <c r="D1" s="88"/>
      <c r="E1" s="89"/>
      <c r="F1" s="89"/>
      <c r="G1" s="89"/>
    </row>
    <row r="2" spans="1:7" ht="15.75" customHeight="1" x14ac:dyDescent="0.25">
      <c r="A2" s="256" t="s">
        <v>11</v>
      </c>
      <c r="B2" s="256"/>
      <c r="C2" s="256"/>
      <c r="D2" s="256"/>
      <c r="E2" s="256"/>
      <c r="F2" s="256"/>
      <c r="G2" s="256"/>
    </row>
    <row r="3" spans="1:7" ht="18.75" x14ac:dyDescent="0.25">
      <c r="A3" s="88"/>
      <c r="B3" s="3"/>
      <c r="C3" s="3"/>
      <c r="D3" s="3"/>
      <c r="E3" s="40"/>
      <c r="F3" s="41"/>
      <c r="G3" s="42" t="s">
        <v>38</v>
      </c>
    </row>
    <row r="4" spans="1:7" ht="60" x14ac:dyDescent="0.25">
      <c r="A4" s="90" t="s">
        <v>2</v>
      </c>
      <c r="B4" s="91" t="s">
        <v>353</v>
      </c>
      <c r="C4" s="92" t="s">
        <v>332</v>
      </c>
      <c r="D4" s="92" t="s">
        <v>329</v>
      </c>
      <c r="E4" s="91" t="s">
        <v>354</v>
      </c>
      <c r="F4" s="92" t="s">
        <v>280</v>
      </c>
      <c r="G4" s="92" t="s">
        <v>281</v>
      </c>
    </row>
    <row r="5" spans="1:7" s="100" customFormat="1" ht="12" x14ac:dyDescent="0.2">
      <c r="A5" s="98">
        <v>1</v>
      </c>
      <c r="B5" s="98">
        <v>2</v>
      </c>
      <c r="C5" s="99">
        <v>3</v>
      </c>
      <c r="D5" s="99">
        <v>4</v>
      </c>
      <c r="E5" s="99">
        <v>5</v>
      </c>
      <c r="F5" s="99" t="s">
        <v>5</v>
      </c>
      <c r="G5" s="99" t="s">
        <v>6</v>
      </c>
    </row>
    <row r="6" spans="1:7" ht="15.75" customHeight="1" x14ac:dyDescent="0.25">
      <c r="A6" s="93" t="s">
        <v>138</v>
      </c>
      <c r="B6" s="101">
        <v>11694205.33</v>
      </c>
      <c r="C6" s="9"/>
      <c r="D6" s="176">
        <f>+D7</f>
        <v>23061280</v>
      </c>
      <c r="E6" s="174">
        <f>+E7</f>
        <v>10919930.279999999</v>
      </c>
      <c r="F6" s="104">
        <f t="shared" ref="F6:F10" si="0">IFERROR($E6/B6*100,"")</f>
        <v>93.378985333755892</v>
      </c>
      <c r="G6" s="104">
        <f>IFERROR($E6/D6*100,"")</f>
        <v>47.351796084172257</v>
      </c>
    </row>
    <row r="7" spans="1:7" ht="15.75" customHeight="1" x14ac:dyDescent="0.25">
      <c r="A7" s="95" t="s">
        <v>139</v>
      </c>
      <c r="B7" s="101">
        <v>11694205.33</v>
      </c>
      <c r="C7" s="9"/>
      <c r="D7" s="176">
        <f>+D8+D9+D10</f>
        <v>23061280</v>
      </c>
      <c r="E7" s="174">
        <f>+E8+E9+E10</f>
        <v>10919930.279999999</v>
      </c>
      <c r="F7" s="104">
        <f t="shared" si="0"/>
        <v>93.378985333755892</v>
      </c>
      <c r="G7" s="104">
        <f>IFERROR($E7/D7*100,"")</f>
        <v>47.351796084172257</v>
      </c>
    </row>
    <row r="8" spans="1:7" x14ac:dyDescent="0.25">
      <c r="A8" s="96" t="s">
        <v>140</v>
      </c>
      <c r="B8" s="101">
        <v>246343.53</v>
      </c>
      <c r="C8" s="9"/>
      <c r="D8" s="176">
        <v>507400</v>
      </c>
      <c r="E8" s="174">
        <v>319016.02</v>
      </c>
      <c r="F8" s="104">
        <f t="shared" si="0"/>
        <v>129.50046627975172</v>
      </c>
      <c r="G8" s="104">
        <f>IFERROR($E8/D8*100,"")</f>
        <v>62.872688214426489</v>
      </c>
    </row>
    <row r="9" spans="1:7" x14ac:dyDescent="0.25">
      <c r="A9" s="97" t="s">
        <v>141</v>
      </c>
      <c r="B9" s="101">
        <v>0</v>
      </c>
      <c r="C9" s="9"/>
      <c r="D9" s="102"/>
      <c r="E9" s="174"/>
      <c r="F9" s="104" t="str">
        <f t="shared" si="0"/>
        <v/>
      </c>
      <c r="G9" s="104" t="str">
        <f>IFERROR($E9/D9*100,"")</f>
        <v/>
      </c>
    </row>
    <row r="10" spans="1:7" ht="30" x14ac:dyDescent="0.25">
      <c r="A10" s="95" t="s">
        <v>291</v>
      </c>
      <c r="B10" s="101">
        <v>11447861.800000001</v>
      </c>
      <c r="C10" s="9"/>
      <c r="D10" s="176">
        <v>22553880</v>
      </c>
      <c r="E10" s="174">
        <v>10600914.26</v>
      </c>
      <c r="F10" s="104">
        <f t="shared" si="0"/>
        <v>92.60169667666672</v>
      </c>
      <c r="G10" s="104">
        <f>IFERROR($E10/D10*100,"")</f>
        <v>47.002618884200857</v>
      </c>
    </row>
    <row r="12" spans="1:7" x14ac:dyDescent="0.25">
      <c r="B12" s="87"/>
    </row>
    <row r="13" spans="1:7" x14ac:dyDescent="0.25">
      <c r="B13" s="87"/>
    </row>
    <row r="14" spans="1:7" x14ac:dyDescent="0.25">
      <c r="B14" s="87"/>
    </row>
    <row r="15" spans="1:7" x14ac:dyDescent="0.25">
      <c r="B15" s="87"/>
    </row>
    <row r="16" spans="1:7" x14ac:dyDescent="0.25">
      <c r="B16" s="87"/>
    </row>
  </sheetData>
  <mergeCells count="1">
    <mergeCell ref="A2:G2"/>
  </mergeCells>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zoomScaleNormal="100" workbookViewId="0">
      <selection activeCell="H19" sqref="H19:H20"/>
    </sheetView>
  </sheetViews>
  <sheetFormatPr defaultRowHeight="15" x14ac:dyDescent="0.25"/>
  <cols>
    <col min="1" max="1" width="53.42578125" customWidth="1"/>
    <col min="2" max="3" width="13.85546875" customWidth="1"/>
    <col min="4" max="4" width="7.5703125" customWidth="1"/>
    <col min="5" max="5" width="14" customWidth="1"/>
    <col min="6" max="7" width="9.7109375" customWidth="1"/>
    <col min="8" max="9" width="25.28515625" customWidth="1"/>
    <col min="10" max="11" width="15.7109375" customWidth="1"/>
  </cols>
  <sheetData>
    <row r="1" spans="1:11" ht="18" customHeight="1" x14ac:dyDescent="0.25">
      <c r="A1" s="1"/>
      <c r="B1" s="1"/>
      <c r="C1" s="1"/>
      <c r="D1" s="1"/>
      <c r="E1" s="1"/>
      <c r="F1" s="1"/>
      <c r="G1" s="1"/>
      <c r="H1" s="1"/>
      <c r="I1" s="1"/>
      <c r="J1" s="1"/>
      <c r="K1" s="1"/>
    </row>
    <row r="2" spans="1:11" ht="18" customHeight="1" x14ac:dyDescent="0.25">
      <c r="A2" s="33" t="s">
        <v>21</v>
      </c>
      <c r="B2" s="33"/>
      <c r="C2" s="33"/>
      <c r="D2" s="33"/>
      <c r="E2" s="33"/>
      <c r="F2" s="33"/>
      <c r="G2" s="33"/>
      <c r="H2" s="32"/>
      <c r="I2" s="32"/>
      <c r="J2" s="32"/>
      <c r="K2" s="32"/>
    </row>
    <row r="3" spans="1:11" ht="15.75" customHeight="1" x14ac:dyDescent="0.25">
      <c r="A3" s="33" t="s">
        <v>8</v>
      </c>
      <c r="B3" s="33"/>
      <c r="C3" s="33"/>
      <c r="D3" s="33"/>
      <c r="E3" s="33"/>
      <c r="F3" s="33"/>
      <c r="G3" s="33"/>
      <c r="H3" s="32"/>
      <c r="I3" s="32"/>
      <c r="J3" s="32"/>
      <c r="K3" s="32"/>
    </row>
    <row r="4" spans="1:11" ht="10.5" customHeight="1" x14ac:dyDescent="0.25">
      <c r="A4" s="1"/>
      <c r="B4" s="1"/>
      <c r="C4" s="1"/>
      <c r="D4" s="1"/>
      <c r="E4" s="1"/>
      <c r="F4" s="1"/>
      <c r="G4" s="1"/>
      <c r="H4" s="1"/>
      <c r="I4" s="2"/>
      <c r="J4" s="2"/>
      <c r="K4" s="2"/>
    </row>
    <row r="5" spans="1:11" ht="10.5" customHeight="1" x14ac:dyDescent="0.25"/>
    <row r="6" spans="1:11" ht="18" x14ac:dyDescent="0.25">
      <c r="A6" s="1"/>
      <c r="B6" s="3"/>
      <c r="C6" s="3"/>
      <c r="D6" s="3"/>
      <c r="E6" s="40"/>
      <c r="F6" s="41"/>
      <c r="G6" s="42" t="s">
        <v>38</v>
      </c>
    </row>
    <row r="7" spans="1:11" ht="51" x14ac:dyDescent="0.25">
      <c r="A7" s="25" t="s">
        <v>2</v>
      </c>
      <c r="B7" s="43" t="s">
        <v>355</v>
      </c>
      <c r="C7" s="44" t="s">
        <v>323</v>
      </c>
      <c r="D7" s="44" t="s">
        <v>329</v>
      </c>
      <c r="E7" s="43" t="s">
        <v>351</v>
      </c>
      <c r="F7" s="44" t="s">
        <v>280</v>
      </c>
      <c r="G7" s="44" t="s">
        <v>281</v>
      </c>
    </row>
    <row r="8" spans="1:11" x14ac:dyDescent="0.25">
      <c r="A8" s="21">
        <v>1</v>
      </c>
      <c r="B8" s="21">
        <v>2</v>
      </c>
      <c r="C8" s="20">
        <v>3</v>
      </c>
      <c r="D8" s="20">
        <v>4</v>
      </c>
      <c r="E8" s="20">
        <v>5</v>
      </c>
      <c r="F8" s="20" t="s">
        <v>5</v>
      </c>
      <c r="G8" s="20" t="s">
        <v>36</v>
      </c>
    </row>
    <row r="9" spans="1:11" x14ac:dyDescent="0.25">
      <c r="A9" s="26" t="s">
        <v>133</v>
      </c>
      <c r="B9" s="29">
        <f>+B10</f>
        <v>0</v>
      </c>
      <c r="C9" s="177">
        <v>0</v>
      </c>
      <c r="D9" s="29"/>
      <c r="E9" s="29">
        <v>0</v>
      </c>
      <c r="F9" s="35" t="str">
        <f t="shared" ref="F9:F16" si="0">IFERROR($E9/B9*100,"")</f>
        <v/>
      </c>
      <c r="G9" s="35" t="str">
        <f t="shared" ref="G9:G16" si="1">IFERROR($E9/C9*100,"")</f>
        <v/>
      </c>
    </row>
    <row r="10" spans="1:11" x14ac:dyDescent="0.25">
      <c r="A10" s="27" t="s">
        <v>134</v>
      </c>
      <c r="B10" s="30">
        <f>+B11</f>
        <v>0</v>
      </c>
      <c r="C10" s="178">
        <v>0</v>
      </c>
      <c r="D10" s="30"/>
      <c r="E10" s="30">
        <v>0</v>
      </c>
      <c r="F10" s="36" t="str">
        <f t="shared" si="0"/>
        <v/>
      </c>
      <c r="G10" s="36" t="str">
        <f t="shared" si="1"/>
        <v/>
      </c>
    </row>
    <row r="11" spans="1:11" x14ac:dyDescent="0.25">
      <c r="A11" s="78" t="s">
        <v>135</v>
      </c>
      <c r="B11" s="81">
        <f>+B12</f>
        <v>0</v>
      </c>
      <c r="C11" s="179">
        <v>0</v>
      </c>
      <c r="D11" s="81"/>
      <c r="E11" s="81">
        <v>0</v>
      </c>
      <c r="F11" s="79" t="str">
        <f t="shared" si="0"/>
        <v/>
      </c>
      <c r="G11" s="79" t="str">
        <f t="shared" si="1"/>
        <v/>
      </c>
    </row>
    <row r="12" spans="1:11" x14ac:dyDescent="0.25">
      <c r="A12" s="28" t="s">
        <v>136</v>
      </c>
      <c r="B12" s="31">
        <v>0</v>
      </c>
      <c r="C12" s="180">
        <v>0</v>
      </c>
      <c r="D12" s="31"/>
      <c r="E12" s="31">
        <v>0</v>
      </c>
      <c r="F12" s="37" t="str">
        <f t="shared" si="0"/>
        <v/>
      </c>
      <c r="G12" s="37" t="str">
        <f t="shared" si="1"/>
        <v/>
      </c>
    </row>
    <row r="13" spans="1:11" x14ac:dyDescent="0.25">
      <c r="A13" s="26" t="s">
        <v>128</v>
      </c>
      <c r="B13" s="29">
        <v>453613.38</v>
      </c>
      <c r="C13" s="177">
        <f>+C14</f>
        <v>907220</v>
      </c>
      <c r="D13" s="29"/>
      <c r="E13" s="29">
        <f>+E14</f>
        <v>453613.38</v>
      </c>
      <c r="F13" s="35">
        <f t="shared" si="0"/>
        <v>100</v>
      </c>
      <c r="G13" s="35">
        <f t="shared" si="1"/>
        <v>50.000372566742357</v>
      </c>
    </row>
    <row r="14" spans="1:11" x14ac:dyDescent="0.25">
      <c r="A14" s="27" t="s">
        <v>129</v>
      </c>
      <c r="B14" s="30">
        <v>453613.38</v>
      </c>
      <c r="C14" s="178">
        <f>+C15</f>
        <v>907220</v>
      </c>
      <c r="D14" s="30"/>
      <c r="E14" s="30">
        <f>+E15</f>
        <v>453613.38</v>
      </c>
      <c r="F14" s="36">
        <f t="shared" si="0"/>
        <v>100</v>
      </c>
      <c r="G14" s="36">
        <f t="shared" si="1"/>
        <v>50.000372566742357</v>
      </c>
    </row>
    <row r="15" spans="1:11" x14ac:dyDescent="0.25">
      <c r="A15" s="78" t="s">
        <v>130</v>
      </c>
      <c r="B15" s="81">
        <v>453613.38</v>
      </c>
      <c r="C15" s="179">
        <f>+C16</f>
        <v>907220</v>
      </c>
      <c r="D15" s="81"/>
      <c r="E15" s="81">
        <f>+E16</f>
        <v>453613.38</v>
      </c>
      <c r="F15" s="79">
        <f t="shared" si="0"/>
        <v>100</v>
      </c>
      <c r="G15" s="79">
        <f>IFERROR($E15/C15*100,"")</f>
        <v>50.000372566742357</v>
      </c>
    </row>
    <row r="16" spans="1:11" x14ac:dyDescent="0.25">
      <c r="A16" s="28" t="s">
        <v>131</v>
      </c>
      <c r="B16" s="31">
        <v>453613.38</v>
      </c>
      <c r="C16" s="180">
        <v>907220</v>
      </c>
      <c r="D16" s="31"/>
      <c r="E16" s="31">
        <v>453613.38</v>
      </c>
      <c r="F16" s="37">
        <f t="shared" si="0"/>
        <v>100</v>
      </c>
      <c r="G16" s="37">
        <f t="shared" si="1"/>
        <v>50.000372566742357</v>
      </c>
    </row>
  </sheetData>
  <pageMargins left="0.7" right="0.7" top="0.75" bottom="0.75" header="0.3" footer="0.3"/>
  <pageSetup paperSize="9" scale="7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E4" sqref="E4"/>
    </sheetView>
  </sheetViews>
  <sheetFormatPr defaultColWidth="9.140625" defaultRowHeight="15" x14ac:dyDescent="0.25"/>
  <cols>
    <col min="1" max="1" width="35.28515625" customWidth="1"/>
    <col min="2" max="2" width="14.42578125" customWidth="1"/>
    <col min="3" max="3" width="16.28515625" customWidth="1"/>
    <col min="4" max="4" width="8.140625" customWidth="1"/>
    <col min="5" max="5" width="13" customWidth="1"/>
    <col min="6" max="6" width="10" customWidth="1"/>
    <col min="7" max="7" width="10.28515625" customWidth="1"/>
  </cols>
  <sheetData>
    <row r="1" spans="1:7" x14ac:dyDescent="0.25">
      <c r="A1" s="105"/>
      <c r="B1" s="105"/>
      <c r="C1" s="105"/>
      <c r="D1" s="105"/>
      <c r="E1" s="106"/>
      <c r="F1" s="106"/>
      <c r="G1" s="106"/>
    </row>
    <row r="2" spans="1:7" ht="15.75" customHeight="1" x14ac:dyDescent="0.25">
      <c r="A2" s="255" t="s">
        <v>9</v>
      </c>
      <c r="B2" s="255"/>
      <c r="C2" s="255"/>
      <c r="D2" s="255"/>
      <c r="E2" s="255"/>
      <c r="F2" s="255"/>
      <c r="G2" s="255"/>
    </row>
    <row r="3" spans="1:7" x14ac:dyDescent="0.25">
      <c r="A3" s="105"/>
      <c r="B3" s="3"/>
      <c r="C3" s="3"/>
      <c r="D3" s="3"/>
      <c r="E3" s="40"/>
      <c r="F3" s="107"/>
      <c r="G3" s="42" t="s">
        <v>38</v>
      </c>
    </row>
    <row r="4" spans="1:7" ht="60" x14ac:dyDescent="0.25">
      <c r="A4" s="90" t="s">
        <v>2</v>
      </c>
      <c r="B4" s="91" t="s">
        <v>355</v>
      </c>
      <c r="C4" s="181" t="s">
        <v>323</v>
      </c>
      <c r="D4" s="92" t="s">
        <v>329</v>
      </c>
      <c r="E4" s="182" t="s">
        <v>351</v>
      </c>
      <c r="F4" s="92" t="s">
        <v>280</v>
      </c>
      <c r="G4" s="92" t="s">
        <v>281</v>
      </c>
    </row>
    <row r="5" spans="1:7" s="100" customFormat="1" ht="12" x14ac:dyDescent="0.2">
      <c r="A5" s="98">
        <v>1</v>
      </c>
      <c r="B5" s="121">
        <v>2</v>
      </c>
      <c r="C5" s="99">
        <v>3</v>
      </c>
      <c r="D5" s="99">
        <v>4</v>
      </c>
      <c r="E5" s="99">
        <v>5</v>
      </c>
      <c r="F5" s="99" t="s">
        <v>5</v>
      </c>
      <c r="G5" s="99" t="s">
        <v>36</v>
      </c>
    </row>
    <row r="6" spans="1:7" x14ac:dyDescent="0.25">
      <c r="A6" s="46" t="s">
        <v>302</v>
      </c>
      <c r="B6" s="47"/>
      <c r="C6" s="47">
        <f>SUM(C7:C7)</f>
        <v>0</v>
      </c>
      <c r="D6" s="47"/>
      <c r="E6" s="47">
        <f>SUM(E7:E7)</f>
        <v>0</v>
      </c>
      <c r="F6" s="49" t="str">
        <f t="shared" ref="F6:G10" si="0">IFERROR($E6/B6*100,"")</f>
        <v/>
      </c>
      <c r="G6" s="48" t="str">
        <f t="shared" si="0"/>
        <v/>
      </c>
    </row>
    <row r="7" spans="1:7" ht="30" x14ac:dyDescent="0.25">
      <c r="A7" s="95" t="s">
        <v>301</v>
      </c>
      <c r="B7" s="94"/>
      <c r="C7" s="183">
        <v>0</v>
      </c>
      <c r="D7" s="184"/>
      <c r="E7" s="185"/>
      <c r="F7" s="9" t="str">
        <f t="shared" si="0"/>
        <v/>
      </c>
      <c r="G7" s="120" t="str">
        <f t="shared" si="0"/>
        <v/>
      </c>
    </row>
    <row r="8" spans="1:7" x14ac:dyDescent="0.25">
      <c r="C8" s="186"/>
      <c r="D8" s="186"/>
      <c r="E8" s="186"/>
    </row>
    <row r="9" spans="1:7" ht="15.75" customHeight="1" x14ac:dyDescent="0.25">
      <c r="A9" s="93" t="s">
        <v>10</v>
      </c>
      <c r="B9" s="108">
        <v>453613.38</v>
      </c>
      <c r="C9" s="187">
        <f>SUM(C10:C10)</f>
        <v>907220</v>
      </c>
      <c r="D9" s="188"/>
      <c r="E9" s="187">
        <v>453613.38</v>
      </c>
      <c r="F9" s="49">
        <f t="shared" si="0"/>
        <v>100</v>
      </c>
      <c r="G9" s="50">
        <f t="shared" si="0"/>
        <v>50.000372566742357</v>
      </c>
    </row>
    <row r="10" spans="1:7" ht="30" x14ac:dyDescent="0.25">
      <c r="A10" s="95" t="s">
        <v>333</v>
      </c>
      <c r="B10" s="94">
        <v>453613.38</v>
      </c>
      <c r="C10" s="183">
        <v>907220</v>
      </c>
      <c r="D10" s="184"/>
      <c r="E10" s="185">
        <v>453613.38</v>
      </c>
      <c r="F10" s="9">
        <f t="shared" si="0"/>
        <v>100</v>
      </c>
      <c r="G10" s="120">
        <f t="shared" si="0"/>
        <v>50.000372566742357</v>
      </c>
    </row>
  </sheetData>
  <mergeCells count="1">
    <mergeCell ref="A2:G2"/>
  </mergeCells>
  <pageMargins left="0.7" right="0.7" top="0.75" bottom="0.75" header="0.3" footer="0.3"/>
  <pageSetup paperSize="9" scale="8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5"/>
  <sheetViews>
    <sheetView topLeftCell="A55" zoomScaleNormal="100" workbookViewId="0">
      <selection activeCell="I5" sqref="I5"/>
    </sheetView>
  </sheetViews>
  <sheetFormatPr defaultRowHeight="15" x14ac:dyDescent="0.25"/>
  <cols>
    <col min="1" max="1" width="19.5703125" style="122" bestFit="1" customWidth="1"/>
    <col min="2" max="2" width="53.42578125" style="122" customWidth="1"/>
    <col min="3" max="3" width="17.28515625" customWidth="1"/>
    <col min="4" max="4" width="7.7109375" customWidth="1"/>
    <col min="5" max="5" width="17.140625" customWidth="1"/>
    <col min="6" max="6" width="11.7109375" customWidth="1"/>
    <col min="9" max="9" width="12.7109375" bestFit="1" customWidth="1"/>
    <col min="10" max="10" width="11.7109375" bestFit="1" customWidth="1"/>
    <col min="12" max="12" width="10.140625" bestFit="1" customWidth="1"/>
  </cols>
  <sheetData>
    <row r="1" spans="1:12" ht="18" x14ac:dyDescent="0.25">
      <c r="A1" s="1"/>
      <c r="B1" s="1"/>
      <c r="C1" s="1"/>
      <c r="D1" s="1"/>
      <c r="E1" s="1"/>
      <c r="F1" s="2"/>
    </row>
    <row r="2" spans="1:12" ht="15.75" x14ac:dyDescent="0.25">
      <c r="A2" s="145" t="s">
        <v>3</v>
      </c>
      <c r="B2" s="146"/>
      <c r="C2" s="146"/>
      <c r="D2" s="146"/>
      <c r="E2" s="146"/>
      <c r="F2" s="146"/>
    </row>
    <row r="3" spans="1:12" ht="18" x14ac:dyDescent="0.25">
      <c r="A3" s="34"/>
      <c r="B3" s="34"/>
      <c r="C3" s="34"/>
      <c r="D3" s="34"/>
      <c r="E3" s="34"/>
      <c r="F3" s="51"/>
    </row>
    <row r="4" spans="1:12" ht="15.75" x14ac:dyDescent="0.25">
      <c r="A4" s="123" t="s">
        <v>22</v>
      </c>
      <c r="B4" s="123"/>
      <c r="C4" s="124"/>
      <c r="D4" s="124"/>
      <c r="E4" s="124"/>
      <c r="F4" s="124"/>
    </row>
    <row r="5" spans="1:12" ht="18" x14ac:dyDescent="0.25">
      <c r="A5" s="1"/>
      <c r="B5" s="1"/>
      <c r="C5" s="1"/>
      <c r="D5" s="1"/>
      <c r="E5" s="1"/>
      <c r="F5" s="125" t="s">
        <v>38</v>
      </c>
    </row>
    <row r="6" spans="1:12" ht="65.25" customHeight="1" x14ac:dyDescent="0.25">
      <c r="A6" s="12" t="s">
        <v>309</v>
      </c>
      <c r="B6" s="12" t="s">
        <v>310</v>
      </c>
      <c r="C6" s="12" t="s">
        <v>323</v>
      </c>
      <c r="D6" s="12" t="s">
        <v>329</v>
      </c>
      <c r="E6" s="12" t="s">
        <v>351</v>
      </c>
      <c r="F6" s="12" t="s">
        <v>281</v>
      </c>
      <c r="J6" s="147"/>
    </row>
    <row r="7" spans="1:12" s="136" customFormat="1" ht="11.25" x14ac:dyDescent="0.2">
      <c r="A7" s="55">
        <v>1</v>
      </c>
      <c r="B7" s="55">
        <v>2</v>
      </c>
      <c r="C7" s="55">
        <v>3</v>
      </c>
      <c r="D7" s="55">
        <v>4</v>
      </c>
      <c r="E7" s="55">
        <v>5</v>
      </c>
      <c r="F7" s="13" t="s">
        <v>311</v>
      </c>
    </row>
    <row r="8" spans="1:12" s="14" customFormat="1" ht="30" x14ac:dyDescent="0.25">
      <c r="A8" s="126" t="s">
        <v>142</v>
      </c>
      <c r="B8" s="126" t="s">
        <v>143</v>
      </c>
      <c r="C8" s="172">
        <f>+C10+C49+C67+C74+C104+C149+C163+C168+C179+C185+C191+C197</f>
        <v>23968510</v>
      </c>
      <c r="D8" s="172">
        <f t="shared" ref="D8:E8" si="0">+D10+D49+D67+D74+D104+D149+D163+D168+D179+D185+D191+D197</f>
        <v>0</v>
      </c>
      <c r="E8" s="172">
        <f t="shared" si="0"/>
        <v>11373543.659999998</v>
      </c>
      <c r="F8" s="127">
        <f>IFERROR($E8/C8*100,"")</f>
        <v>47.452026262792295</v>
      </c>
    </row>
    <row r="9" spans="1:12" s="14" customFormat="1" x14ac:dyDescent="0.25">
      <c r="A9" s="132" t="s">
        <v>172</v>
      </c>
      <c r="B9" s="132" t="s">
        <v>173</v>
      </c>
      <c r="C9" s="193">
        <f>+C10</f>
        <v>2919200</v>
      </c>
      <c r="D9" s="204"/>
      <c r="E9" s="193">
        <f>+E10</f>
        <v>608751.06000000006</v>
      </c>
      <c r="F9" s="133">
        <f t="shared" ref="F9:F76" si="1">IFERROR($E9/C9*100,"")</f>
        <v>20.853352288298165</v>
      </c>
      <c r="I9" s="195"/>
      <c r="J9" s="227"/>
      <c r="L9" s="195"/>
    </row>
    <row r="10" spans="1:12" s="14" customFormat="1" x14ac:dyDescent="0.25">
      <c r="A10" s="129" t="s">
        <v>174</v>
      </c>
      <c r="B10" s="129" t="s">
        <v>173</v>
      </c>
      <c r="C10" s="192">
        <f>+C11+C37</f>
        <v>2919200</v>
      </c>
      <c r="D10" s="205"/>
      <c r="E10" s="192">
        <f>+E11+E37</f>
        <v>608751.06000000006</v>
      </c>
      <c r="F10" s="131">
        <f t="shared" si="1"/>
        <v>20.853352288298165</v>
      </c>
      <c r="I10" s="195"/>
      <c r="J10" s="227"/>
    </row>
    <row r="11" spans="1:12" s="14" customFormat="1" x14ac:dyDescent="0.25">
      <c r="A11" s="137" t="s">
        <v>168</v>
      </c>
      <c r="B11" s="137" t="s">
        <v>169</v>
      </c>
      <c r="C11" s="190">
        <f>+C12</f>
        <v>2907500</v>
      </c>
      <c r="D11" s="206"/>
      <c r="E11" s="190">
        <f>+E12</f>
        <v>602197.01</v>
      </c>
      <c r="F11" s="139">
        <f t="shared" si="1"/>
        <v>20.711849011177989</v>
      </c>
      <c r="I11" s="195"/>
    </row>
    <row r="12" spans="1:12" s="14" customFormat="1" x14ac:dyDescent="0.25">
      <c r="A12" s="141" t="s">
        <v>170</v>
      </c>
      <c r="B12" s="141" t="s">
        <v>171</v>
      </c>
      <c r="C12" s="191">
        <f>+C16+C26+C31</f>
        <v>2907500</v>
      </c>
      <c r="D12" s="207"/>
      <c r="E12" s="191">
        <f>+E16+E26+E31</f>
        <v>602197.01</v>
      </c>
      <c r="F12" s="143">
        <f t="shared" si="1"/>
        <v>20.711849011177989</v>
      </c>
      <c r="I12" s="195"/>
      <c r="J12" s="195"/>
    </row>
    <row r="13" spans="1:12" s="14" customFormat="1" x14ac:dyDescent="0.25">
      <c r="A13" s="18" t="s">
        <v>175</v>
      </c>
      <c r="B13" s="18" t="s">
        <v>176</v>
      </c>
      <c r="C13" s="189"/>
      <c r="D13" s="208"/>
      <c r="E13" s="189"/>
      <c r="F13" s="104"/>
      <c r="I13" s="195"/>
    </row>
    <row r="14" spans="1:12" s="14" customFormat="1" x14ac:dyDescent="0.25">
      <c r="A14" s="18" t="s">
        <v>177</v>
      </c>
      <c r="B14" s="18" t="s">
        <v>178</v>
      </c>
      <c r="C14" s="189"/>
      <c r="D14" s="208"/>
      <c r="E14" s="189"/>
      <c r="F14" s="104"/>
      <c r="I14" s="195"/>
    </row>
    <row r="15" spans="1:12" s="14" customFormat="1" x14ac:dyDescent="0.25">
      <c r="A15" s="18" t="s">
        <v>179</v>
      </c>
      <c r="B15" s="18" t="s">
        <v>180</v>
      </c>
      <c r="C15" s="189"/>
      <c r="D15" s="208"/>
      <c r="E15" s="189"/>
      <c r="F15" s="104"/>
      <c r="I15" s="195"/>
      <c r="J15" s="195"/>
    </row>
    <row r="16" spans="1:12" s="14" customFormat="1" x14ac:dyDescent="0.25">
      <c r="A16" s="18" t="s">
        <v>181</v>
      </c>
      <c r="B16" s="18" t="s">
        <v>182</v>
      </c>
      <c r="C16" s="211">
        <f>SUM(C17:C26)</f>
        <v>1307500</v>
      </c>
      <c r="D16" s="212"/>
      <c r="E16" s="211">
        <f>SUM(E17:E25)</f>
        <v>592490.04</v>
      </c>
      <c r="F16" s="104"/>
    </row>
    <row r="17" spans="1:10" s="175" customFormat="1" x14ac:dyDescent="0.25">
      <c r="A17" s="194">
        <v>3213</v>
      </c>
      <c r="B17" s="18" t="s">
        <v>239</v>
      </c>
      <c r="C17" s="211">
        <v>30000</v>
      </c>
      <c r="D17" s="212"/>
      <c r="E17" s="211">
        <v>8983.2900000000009</v>
      </c>
      <c r="F17" s="104">
        <f t="shared" ref="F17:F22" si="2">+E17/C17*100</f>
        <v>29.944300000000002</v>
      </c>
    </row>
    <row r="18" spans="1:10" s="175" customFormat="1" x14ac:dyDescent="0.25">
      <c r="A18" s="194">
        <v>3223</v>
      </c>
      <c r="B18" s="18" t="s">
        <v>243</v>
      </c>
      <c r="C18" s="211">
        <v>100000</v>
      </c>
      <c r="D18" s="212"/>
      <c r="E18" s="211">
        <v>41589.54</v>
      </c>
      <c r="F18" s="104">
        <f t="shared" si="2"/>
        <v>41.58954</v>
      </c>
      <c r="I18" s="195"/>
      <c r="J18" s="195"/>
    </row>
    <row r="19" spans="1:10" s="175" customFormat="1" x14ac:dyDescent="0.25">
      <c r="A19" s="194">
        <v>3224</v>
      </c>
      <c r="B19" s="210" t="s">
        <v>207</v>
      </c>
      <c r="C19" s="211">
        <v>120200</v>
      </c>
      <c r="D19" s="212"/>
      <c r="E19" s="211">
        <v>69686.91</v>
      </c>
      <c r="F19" s="104"/>
      <c r="J19" s="195"/>
    </row>
    <row r="20" spans="1:10" s="175" customFormat="1" x14ac:dyDescent="0.25">
      <c r="A20" s="194">
        <v>3225</v>
      </c>
      <c r="B20" s="18" t="s">
        <v>315</v>
      </c>
      <c r="C20" s="211">
        <v>83000</v>
      </c>
      <c r="D20" s="212"/>
      <c r="E20" s="211">
        <v>50824.98</v>
      </c>
      <c r="F20" s="104">
        <f t="shared" si="2"/>
        <v>61.2349156626506</v>
      </c>
    </row>
    <row r="21" spans="1:10" s="175" customFormat="1" x14ac:dyDescent="0.25">
      <c r="A21" s="194">
        <v>3227</v>
      </c>
      <c r="B21" s="18" t="s">
        <v>209</v>
      </c>
      <c r="C21" s="211">
        <v>150000</v>
      </c>
      <c r="D21" s="212"/>
      <c r="E21" s="211">
        <v>14081.27</v>
      </c>
      <c r="F21" s="104"/>
    </row>
    <row r="22" spans="1:10" s="14" customFormat="1" x14ac:dyDescent="0.25">
      <c r="A22" s="18" t="s">
        <v>185</v>
      </c>
      <c r="B22" s="18" t="s">
        <v>186</v>
      </c>
      <c r="C22" s="211">
        <v>586600</v>
      </c>
      <c r="D22" s="212"/>
      <c r="E22" s="211">
        <v>289731.75</v>
      </c>
      <c r="F22" s="104">
        <f t="shared" si="2"/>
        <v>49.391706443914082</v>
      </c>
      <c r="I22" s="195"/>
    </row>
    <row r="23" spans="1:10" s="175" customFormat="1" x14ac:dyDescent="0.25">
      <c r="A23" s="194">
        <v>3234</v>
      </c>
      <c r="B23" s="18" t="s">
        <v>334</v>
      </c>
      <c r="C23" s="211"/>
      <c r="D23" s="212"/>
      <c r="E23" s="211">
        <v>9914.7999999999993</v>
      </c>
      <c r="F23" s="104"/>
    </row>
    <row r="24" spans="1:10" s="175" customFormat="1" x14ac:dyDescent="0.25">
      <c r="A24" s="194">
        <v>3235</v>
      </c>
      <c r="B24" s="18" t="s">
        <v>253</v>
      </c>
      <c r="C24" s="211">
        <v>17800</v>
      </c>
      <c r="D24" s="212"/>
      <c r="E24" s="211"/>
      <c r="F24" s="104"/>
    </row>
    <row r="25" spans="1:10" s="175" customFormat="1" x14ac:dyDescent="0.25">
      <c r="A25" s="194">
        <v>3238</v>
      </c>
      <c r="B25" s="18" t="s">
        <v>255</v>
      </c>
      <c r="C25" s="211">
        <v>219900</v>
      </c>
      <c r="D25" s="212"/>
      <c r="E25" s="211">
        <v>107677.5</v>
      </c>
      <c r="F25" s="104"/>
    </row>
    <row r="26" spans="1:10" s="14" customFormat="1" x14ac:dyDescent="0.25">
      <c r="A26" s="18" t="s">
        <v>187</v>
      </c>
      <c r="B26" s="18" t="s">
        <v>188</v>
      </c>
      <c r="C26" s="211"/>
      <c r="D26" s="212"/>
      <c r="E26" s="211">
        <f>SUM(E27:E28)</f>
        <v>4200.72</v>
      </c>
      <c r="F26" s="104">
        <v>0</v>
      </c>
    </row>
    <row r="27" spans="1:10" s="14" customFormat="1" ht="30" x14ac:dyDescent="0.25">
      <c r="A27" s="18" t="s">
        <v>189</v>
      </c>
      <c r="B27" s="18" t="s">
        <v>190</v>
      </c>
      <c r="C27" s="211"/>
      <c r="D27" s="212"/>
      <c r="E27" s="211">
        <v>4200.72</v>
      </c>
      <c r="F27" s="104">
        <v>0</v>
      </c>
    </row>
    <row r="28" spans="1:10" s="14" customFormat="1" x14ac:dyDescent="0.25">
      <c r="A28" s="18" t="s">
        <v>191</v>
      </c>
      <c r="B28" s="18" t="s">
        <v>192</v>
      </c>
      <c r="C28" s="211"/>
      <c r="D28" s="212"/>
      <c r="E28" s="211"/>
      <c r="F28" s="104"/>
    </row>
    <row r="29" spans="1:10" x14ac:dyDescent="0.25">
      <c r="A29" s="18" t="s">
        <v>226</v>
      </c>
      <c r="B29" s="18" t="s">
        <v>227</v>
      </c>
      <c r="C29" s="211"/>
      <c r="D29" s="213"/>
      <c r="E29" s="211"/>
      <c r="F29" s="104"/>
      <c r="J29" s="147"/>
    </row>
    <row r="30" spans="1:10" x14ac:dyDescent="0.25">
      <c r="A30" s="18" t="s">
        <v>228</v>
      </c>
      <c r="B30" s="18" t="s">
        <v>229</v>
      </c>
      <c r="C30" s="211"/>
      <c r="D30" s="213"/>
      <c r="E30" s="211"/>
      <c r="F30" s="104"/>
      <c r="J30" s="147"/>
    </row>
    <row r="31" spans="1:10" x14ac:dyDescent="0.25">
      <c r="A31" s="18" t="s">
        <v>193</v>
      </c>
      <c r="B31" s="18" t="s">
        <v>194</v>
      </c>
      <c r="C31" s="211">
        <f>SUM(C32:C34)</f>
        <v>1600000</v>
      </c>
      <c r="D31" s="213"/>
      <c r="E31" s="211">
        <f>+E33</f>
        <v>5506.25</v>
      </c>
      <c r="F31" s="104"/>
      <c r="J31" s="147"/>
    </row>
    <row r="32" spans="1:10" x14ac:dyDescent="0.25">
      <c r="A32" s="18" t="s">
        <v>195</v>
      </c>
      <c r="B32" s="18" t="s">
        <v>196</v>
      </c>
      <c r="C32" s="211"/>
      <c r="D32" s="213"/>
      <c r="E32" s="211"/>
      <c r="F32" s="104"/>
    </row>
    <row r="33" spans="1:12" x14ac:dyDescent="0.25">
      <c r="A33" s="18" t="s">
        <v>197</v>
      </c>
      <c r="B33" s="18" t="s">
        <v>198</v>
      </c>
      <c r="C33" s="211"/>
      <c r="D33" s="213"/>
      <c r="E33" s="211">
        <v>5506.25</v>
      </c>
      <c r="F33" s="104">
        <v>0</v>
      </c>
    </row>
    <row r="34" spans="1:12" x14ac:dyDescent="0.25">
      <c r="A34" s="18" t="s">
        <v>199</v>
      </c>
      <c r="B34" s="18" t="s">
        <v>163</v>
      </c>
      <c r="C34" s="211">
        <v>1600000</v>
      </c>
      <c r="D34" s="213"/>
      <c r="E34" s="211"/>
      <c r="F34" s="104"/>
    </row>
    <row r="35" spans="1:12" x14ac:dyDescent="0.25">
      <c r="A35" s="18" t="s">
        <v>200</v>
      </c>
      <c r="B35" s="18" t="s">
        <v>201</v>
      </c>
      <c r="C35" s="211"/>
      <c r="D35" s="213"/>
      <c r="E35" s="211"/>
      <c r="F35" s="104"/>
    </row>
    <row r="36" spans="1:12" ht="30" x14ac:dyDescent="0.25">
      <c r="A36" s="18" t="s">
        <v>202</v>
      </c>
      <c r="B36" s="18" t="s">
        <v>203</v>
      </c>
      <c r="C36" s="189"/>
      <c r="D36" s="209"/>
      <c r="E36" s="189"/>
      <c r="F36" s="104"/>
      <c r="I36" s="147"/>
    </row>
    <row r="37" spans="1:12" x14ac:dyDescent="0.25">
      <c r="A37" s="137" t="s">
        <v>274</v>
      </c>
      <c r="B37" s="137" t="s">
        <v>275</v>
      </c>
      <c r="C37" s="214">
        <f>+C38</f>
        <v>11700</v>
      </c>
      <c r="D37" s="140"/>
      <c r="E37" s="190">
        <f>+E38</f>
        <v>6554.05</v>
      </c>
      <c r="F37" s="139">
        <f t="shared" si="1"/>
        <v>56.017521367521375</v>
      </c>
    </row>
    <row r="38" spans="1:12" ht="30" x14ac:dyDescent="0.25">
      <c r="A38" s="141" t="s">
        <v>303</v>
      </c>
      <c r="B38" s="141" t="s">
        <v>304</v>
      </c>
      <c r="C38" s="215">
        <f>+C39</f>
        <v>11700</v>
      </c>
      <c r="D38" s="144"/>
      <c r="E38" s="191">
        <f>+E39</f>
        <v>6554.05</v>
      </c>
      <c r="F38" s="143">
        <f t="shared" si="1"/>
        <v>56.017521367521375</v>
      </c>
    </row>
    <row r="39" spans="1:12" ht="30" x14ac:dyDescent="0.25">
      <c r="A39" s="141" t="s">
        <v>278</v>
      </c>
      <c r="B39" s="141" t="s">
        <v>279</v>
      </c>
      <c r="C39" s="215">
        <f>+C40+C43+C46</f>
        <v>11700</v>
      </c>
      <c r="D39" s="144"/>
      <c r="E39" s="191">
        <f>+E40+E43+E46</f>
        <v>6554.05</v>
      </c>
      <c r="F39" s="143">
        <f t="shared" si="1"/>
        <v>56.017521367521375</v>
      </c>
    </row>
    <row r="40" spans="1:12" x14ac:dyDescent="0.25">
      <c r="A40" s="18" t="s">
        <v>175</v>
      </c>
      <c r="B40" s="18" t="s">
        <v>176</v>
      </c>
      <c r="C40" s="211">
        <f>+C41+C42</f>
        <v>5000</v>
      </c>
      <c r="D40" s="17"/>
      <c r="E40" s="211">
        <f>+E41+E42</f>
        <v>453.62</v>
      </c>
      <c r="F40" s="104">
        <f t="shared" si="1"/>
        <v>9.0724</v>
      </c>
    </row>
    <row r="41" spans="1:12" x14ac:dyDescent="0.25">
      <c r="A41" s="18" t="s">
        <v>177</v>
      </c>
      <c r="B41" s="18" t="s">
        <v>178</v>
      </c>
      <c r="C41" s="211">
        <v>5000</v>
      </c>
      <c r="D41" s="17"/>
      <c r="E41" s="211">
        <v>453.62</v>
      </c>
      <c r="F41" s="104">
        <f t="shared" si="1"/>
        <v>9.0724</v>
      </c>
      <c r="J41" s="147"/>
      <c r="L41" s="147"/>
    </row>
    <row r="42" spans="1:12" x14ac:dyDescent="0.25">
      <c r="A42" s="18" t="s">
        <v>179</v>
      </c>
      <c r="B42" s="18" t="s">
        <v>180</v>
      </c>
      <c r="C42" s="211"/>
      <c r="D42" s="17"/>
      <c r="E42" s="211"/>
      <c r="F42" s="104" t="str">
        <f t="shared" si="1"/>
        <v/>
      </c>
    </row>
    <row r="43" spans="1:12" x14ac:dyDescent="0.25">
      <c r="A43" s="18" t="s">
        <v>181</v>
      </c>
      <c r="B43" s="18" t="s">
        <v>182</v>
      </c>
      <c r="C43" s="211">
        <f>+C44+C45</f>
        <v>2000</v>
      </c>
      <c r="D43" s="17"/>
      <c r="E43" s="211">
        <f>+E44+E45</f>
        <v>982.75</v>
      </c>
      <c r="F43" s="104">
        <f t="shared" si="1"/>
        <v>49.137500000000003</v>
      </c>
      <c r="L43" s="147"/>
    </row>
    <row r="44" spans="1:12" x14ac:dyDescent="0.25">
      <c r="A44" s="194">
        <v>3232</v>
      </c>
      <c r="B44" s="18" t="s">
        <v>186</v>
      </c>
      <c r="C44" s="211">
        <v>1000</v>
      </c>
      <c r="D44" s="17"/>
      <c r="E44" s="211"/>
      <c r="F44" s="104">
        <f t="shared" si="1"/>
        <v>0</v>
      </c>
      <c r="L44" s="147"/>
    </row>
    <row r="45" spans="1:12" x14ac:dyDescent="0.25">
      <c r="A45" s="194">
        <v>3251</v>
      </c>
      <c r="B45" s="18" t="s">
        <v>335</v>
      </c>
      <c r="C45" s="211">
        <v>1000</v>
      </c>
      <c r="D45" s="17"/>
      <c r="E45" s="211">
        <v>982.75</v>
      </c>
      <c r="F45" s="104">
        <f t="shared" si="1"/>
        <v>98.275000000000006</v>
      </c>
    </row>
    <row r="46" spans="1:12" x14ac:dyDescent="0.25">
      <c r="A46" s="18" t="s">
        <v>193</v>
      </c>
      <c r="B46" s="18" t="s">
        <v>194</v>
      </c>
      <c r="C46" s="211">
        <f>+C47+C48</f>
        <v>4700</v>
      </c>
      <c r="D46" s="17"/>
      <c r="E46" s="211">
        <f>+E47+E48</f>
        <v>5117.68</v>
      </c>
      <c r="F46" s="104">
        <f t="shared" si="1"/>
        <v>108.8868085106383</v>
      </c>
    </row>
    <row r="47" spans="1:12" x14ac:dyDescent="0.25">
      <c r="A47" s="194">
        <v>4221</v>
      </c>
      <c r="B47" s="18" t="s">
        <v>196</v>
      </c>
      <c r="C47" s="211">
        <v>1300</v>
      </c>
      <c r="D47" s="17"/>
      <c r="E47" s="211">
        <v>1259</v>
      </c>
      <c r="F47" s="104"/>
    </row>
    <row r="48" spans="1:12" x14ac:dyDescent="0.25">
      <c r="A48" s="18" t="s">
        <v>197</v>
      </c>
      <c r="B48" s="18" t="s">
        <v>198</v>
      </c>
      <c r="C48" s="211">
        <v>3400</v>
      </c>
      <c r="D48" s="17"/>
      <c r="E48" s="189">
        <v>3858.68</v>
      </c>
      <c r="F48" s="104">
        <f t="shared" si="1"/>
        <v>113.49058823529413</v>
      </c>
    </row>
    <row r="49" spans="1:6" x14ac:dyDescent="0.25">
      <c r="A49" s="129" t="s">
        <v>272</v>
      </c>
      <c r="B49" s="129" t="s">
        <v>273</v>
      </c>
      <c r="C49" s="192">
        <f>+C50</f>
        <v>1501710</v>
      </c>
      <c r="D49" s="135"/>
      <c r="E49" s="192">
        <f>+E50</f>
        <v>469119.64</v>
      </c>
      <c r="F49" s="131">
        <f t="shared" si="1"/>
        <v>31.239030172270276</v>
      </c>
    </row>
    <row r="50" spans="1:6" x14ac:dyDescent="0.25">
      <c r="A50" s="137" t="s">
        <v>168</v>
      </c>
      <c r="B50" s="137" t="s">
        <v>169</v>
      </c>
      <c r="C50" s="190">
        <f>+C51</f>
        <v>1501710</v>
      </c>
      <c r="D50" s="140"/>
      <c r="E50" s="190">
        <f>+E51</f>
        <v>469119.64</v>
      </c>
      <c r="F50" s="139">
        <f t="shared" si="1"/>
        <v>31.239030172270276</v>
      </c>
    </row>
    <row r="51" spans="1:6" ht="30" x14ac:dyDescent="0.25">
      <c r="A51" s="141" t="s">
        <v>270</v>
      </c>
      <c r="B51" s="141" t="s">
        <v>271</v>
      </c>
      <c r="C51" s="191">
        <f>+C52+C55+C57+C59+C64</f>
        <v>1501710</v>
      </c>
      <c r="D51" s="144"/>
      <c r="E51" s="191">
        <f>+E52+E55+E59+E64</f>
        <v>469119.64</v>
      </c>
      <c r="F51" s="143">
        <f t="shared" si="1"/>
        <v>31.239030172270276</v>
      </c>
    </row>
    <row r="52" spans="1:6" x14ac:dyDescent="0.25">
      <c r="A52" s="18" t="s">
        <v>181</v>
      </c>
      <c r="B52" s="18" t="s">
        <v>182</v>
      </c>
      <c r="C52" s="211"/>
      <c r="D52" s="17"/>
      <c r="E52" s="189"/>
      <c r="F52" s="104" t="str">
        <f t="shared" si="1"/>
        <v/>
      </c>
    </row>
    <row r="53" spans="1:6" x14ac:dyDescent="0.25">
      <c r="A53" s="18" t="s">
        <v>206</v>
      </c>
      <c r="B53" s="18" t="s">
        <v>207</v>
      </c>
      <c r="C53" s="211"/>
      <c r="D53" s="17"/>
      <c r="E53" s="189"/>
      <c r="F53" s="104" t="str">
        <f t="shared" si="1"/>
        <v/>
      </c>
    </row>
    <row r="54" spans="1:6" x14ac:dyDescent="0.25">
      <c r="A54" s="18" t="s">
        <v>185</v>
      </c>
      <c r="B54" s="18" t="s">
        <v>186</v>
      </c>
      <c r="C54" s="211"/>
      <c r="D54" s="228"/>
      <c r="E54" s="211"/>
      <c r="F54" s="104" t="str">
        <f t="shared" si="1"/>
        <v/>
      </c>
    </row>
    <row r="55" spans="1:6" x14ac:dyDescent="0.25">
      <c r="A55" s="18" t="s">
        <v>187</v>
      </c>
      <c r="B55" s="18" t="s">
        <v>188</v>
      </c>
      <c r="C55" s="211">
        <f>+C56</f>
        <v>35210</v>
      </c>
      <c r="D55" s="228"/>
      <c r="E55" s="211">
        <f>+E56</f>
        <v>15506.26</v>
      </c>
      <c r="F55" s="104">
        <f t="shared" si="1"/>
        <v>44.039363817097417</v>
      </c>
    </row>
    <row r="56" spans="1:6" ht="30" x14ac:dyDescent="0.25">
      <c r="A56" s="18" t="s">
        <v>189</v>
      </c>
      <c r="B56" s="18" t="s">
        <v>190</v>
      </c>
      <c r="C56" s="211">
        <v>35210</v>
      </c>
      <c r="D56" s="228"/>
      <c r="E56" s="211">
        <v>15506.26</v>
      </c>
      <c r="F56" s="104">
        <f t="shared" si="1"/>
        <v>44.039363817097417</v>
      </c>
    </row>
    <row r="57" spans="1:6" x14ac:dyDescent="0.25">
      <c r="A57" s="194">
        <v>41</v>
      </c>
      <c r="B57" s="18"/>
      <c r="C57" s="211"/>
      <c r="D57" s="228"/>
      <c r="E57" s="211"/>
      <c r="F57" s="104"/>
    </row>
    <row r="58" spans="1:6" x14ac:dyDescent="0.25">
      <c r="A58" s="194"/>
      <c r="B58" s="18"/>
      <c r="C58" s="211"/>
      <c r="D58" s="228"/>
      <c r="E58" s="211"/>
      <c r="F58" s="104"/>
    </row>
    <row r="59" spans="1:6" x14ac:dyDescent="0.25">
      <c r="A59" s="194">
        <v>42</v>
      </c>
      <c r="B59" s="18" t="s">
        <v>194</v>
      </c>
      <c r="C59" s="211">
        <f>+C60+C61+C62+C63</f>
        <v>559270</v>
      </c>
      <c r="D59" s="228"/>
      <c r="E59" s="216"/>
      <c r="F59" s="104"/>
    </row>
    <row r="60" spans="1:6" x14ac:dyDescent="0.25">
      <c r="A60" s="194">
        <v>4221</v>
      </c>
      <c r="B60" s="18" t="s">
        <v>196</v>
      </c>
      <c r="C60" s="211">
        <v>17000</v>
      </c>
      <c r="D60" s="228"/>
      <c r="E60" s="216"/>
      <c r="F60" s="104"/>
    </row>
    <row r="61" spans="1:6" x14ac:dyDescent="0.25">
      <c r="A61" s="194">
        <v>4222</v>
      </c>
      <c r="B61" s="18" t="s">
        <v>316</v>
      </c>
      <c r="C61" s="211">
        <v>26000</v>
      </c>
      <c r="D61" s="228"/>
      <c r="E61" s="216"/>
      <c r="F61" s="104"/>
    </row>
    <row r="62" spans="1:6" x14ac:dyDescent="0.25">
      <c r="A62" s="194">
        <v>4224</v>
      </c>
      <c r="B62" s="18" t="s">
        <v>198</v>
      </c>
      <c r="C62" s="211">
        <v>496270</v>
      </c>
      <c r="D62" s="228"/>
      <c r="E62" s="216"/>
      <c r="F62" s="104"/>
    </row>
    <row r="63" spans="1:6" x14ac:dyDescent="0.25">
      <c r="A63" s="194">
        <v>4227</v>
      </c>
      <c r="B63" s="18" t="s">
        <v>233</v>
      </c>
      <c r="C63" s="211">
        <v>20000</v>
      </c>
      <c r="D63" s="228"/>
      <c r="E63" s="216"/>
      <c r="F63" s="104"/>
    </row>
    <row r="64" spans="1:6" x14ac:dyDescent="0.25">
      <c r="A64" s="18" t="s">
        <v>200</v>
      </c>
      <c r="B64" s="18" t="s">
        <v>201</v>
      </c>
      <c r="C64" s="211">
        <f>+C65</f>
        <v>907230</v>
      </c>
      <c r="D64" s="228"/>
      <c r="E64" s="211">
        <f>+E65</f>
        <v>453613.38</v>
      </c>
      <c r="F64" s="104">
        <f t="shared" si="1"/>
        <v>49.999821434476374</v>
      </c>
    </row>
    <row r="65" spans="1:11" ht="30" x14ac:dyDescent="0.25">
      <c r="A65" s="18" t="s">
        <v>202</v>
      </c>
      <c r="B65" s="18" t="s">
        <v>203</v>
      </c>
      <c r="C65" s="211">
        <v>907230</v>
      </c>
      <c r="D65" s="228"/>
      <c r="E65" s="211">
        <v>453613.38</v>
      </c>
      <c r="F65" s="104">
        <f t="shared" si="1"/>
        <v>49.999821434476374</v>
      </c>
    </row>
    <row r="66" spans="1:11" x14ac:dyDescent="0.25">
      <c r="A66" s="132" t="s">
        <v>172</v>
      </c>
      <c r="B66" s="132" t="s">
        <v>173</v>
      </c>
      <c r="C66" s="225">
        <f>+C67</f>
        <v>125000</v>
      </c>
      <c r="D66" s="132"/>
      <c r="E66" s="225">
        <f>+E67</f>
        <v>28472.5</v>
      </c>
      <c r="F66" s="132"/>
    </row>
    <row r="67" spans="1:11" x14ac:dyDescent="0.25">
      <c r="A67" s="129" t="s">
        <v>174</v>
      </c>
      <c r="B67" s="129" t="s">
        <v>173</v>
      </c>
      <c r="C67" s="224">
        <f>+C68</f>
        <v>125000</v>
      </c>
      <c r="D67" s="129"/>
      <c r="E67" s="224">
        <f>+E68</f>
        <v>28472.5</v>
      </c>
      <c r="F67" s="129"/>
    </row>
    <row r="68" spans="1:11" x14ac:dyDescent="0.25">
      <c r="A68" s="141" t="s">
        <v>270</v>
      </c>
      <c r="B68" s="141" t="s">
        <v>340</v>
      </c>
      <c r="C68" s="191">
        <f>+C69+C71</f>
        <v>125000</v>
      </c>
      <c r="D68" s="191"/>
      <c r="E68" s="191">
        <f>+E72</f>
        <v>28472.5</v>
      </c>
      <c r="F68" s="191"/>
    </row>
    <row r="69" spans="1:11" x14ac:dyDescent="0.25">
      <c r="A69" s="18" t="s">
        <v>181</v>
      </c>
      <c r="B69" s="18" t="s">
        <v>182</v>
      </c>
      <c r="C69" s="189">
        <f>+C70</f>
        <v>60000</v>
      </c>
      <c r="D69" s="17"/>
      <c r="E69" s="189"/>
      <c r="F69" s="104"/>
    </row>
    <row r="70" spans="1:11" x14ac:dyDescent="0.25">
      <c r="A70" s="18" t="s">
        <v>185</v>
      </c>
      <c r="B70" s="18" t="s">
        <v>186</v>
      </c>
      <c r="C70" s="189">
        <v>60000</v>
      </c>
      <c r="D70" s="17"/>
      <c r="E70" s="189"/>
      <c r="F70" s="104"/>
    </row>
    <row r="71" spans="1:11" x14ac:dyDescent="0.25">
      <c r="A71" s="18" t="s">
        <v>226</v>
      </c>
      <c r="B71" s="18" t="s">
        <v>227</v>
      </c>
      <c r="C71" s="189">
        <f>+C72</f>
        <v>65000</v>
      </c>
      <c r="D71" s="17"/>
      <c r="E71" s="189"/>
      <c r="F71" s="104"/>
    </row>
    <row r="72" spans="1:11" x14ac:dyDescent="0.25">
      <c r="A72" s="18" t="s">
        <v>228</v>
      </c>
      <c r="B72" s="18" t="s">
        <v>229</v>
      </c>
      <c r="C72" s="189">
        <v>65000</v>
      </c>
      <c r="D72" s="17"/>
      <c r="E72" s="189">
        <v>28472.5</v>
      </c>
      <c r="F72" s="104"/>
      <c r="K72" s="223"/>
    </row>
    <row r="73" spans="1:11" x14ac:dyDescent="0.25">
      <c r="A73" s="132" t="s">
        <v>144</v>
      </c>
      <c r="B73" s="132" t="s">
        <v>145</v>
      </c>
      <c r="C73" s="193">
        <f>+C74</f>
        <v>282700</v>
      </c>
      <c r="D73" s="134"/>
      <c r="E73" s="193">
        <f>+E74</f>
        <v>167708.98000000001</v>
      </c>
      <c r="F73" s="133">
        <f t="shared" si="1"/>
        <v>59.324011319419881</v>
      </c>
    </row>
    <row r="74" spans="1:11" x14ac:dyDescent="0.25">
      <c r="A74" s="129" t="s">
        <v>146</v>
      </c>
      <c r="B74" s="129" t="s">
        <v>145</v>
      </c>
      <c r="C74" s="192">
        <f>+C75</f>
        <v>282700</v>
      </c>
      <c r="D74" s="135"/>
      <c r="E74" s="192">
        <f>+E75</f>
        <v>167708.98000000001</v>
      </c>
      <c r="F74" s="131">
        <f t="shared" si="1"/>
        <v>59.324011319419881</v>
      </c>
    </row>
    <row r="75" spans="1:11" x14ac:dyDescent="0.25">
      <c r="A75" s="137" t="s">
        <v>168</v>
      </c>
      <c r="B75" s="137" t="s">
        <v>169</v>
      </c>
      <c r="C75" s="190">
        <f>+C76</f>
        <v>282700</v>
      </c>
      <c r="D75" s="140"/>
      <c r="E75" s="190">
        <f>+E76</f>
        <v>167708.98000000001</v>
      </c>
      <c r="F75" s="139">
        <f t="shared" si="1"/>
        <v>59.324011319419881</v>
      </c>
    </row>
    <row r="76" spans="1:11" x14ac:dyDescent="0.25">
      <c r="A76" s="141" t="s">
        <v>170</v>
      </c>
      <c r="B76" s="141" t="s">
        <v>171</v>
      </c>
      <c r="C76" s="191">
        <f>+C77+C81+C87+C91+C94+C96</f>
        <v>282700</v>
      </c>
      <c r="D76" s="144"/>
      <c r="E76" s="191">
        <f>+E77+E81+E87+E96</f>
        <v>167708.98000000001</v>
      </c>
      <c r="F76" s="143">
        <f t="shared" si="1"/>
        <v>59.324011319419881</v>
      </c>
    </row>
    <row r="77" spans="1:11" x14ac:dyDescent="0.25">
      <c r="A77" s="18" t="s">
        <v>175</v>
      </c>
      <c r="B77" s="18" t="s">
        <v>176</v>
      </c>
      <c r="C77" s="211">
        <f>+C78+C79+C80</f>
        <v>241500</v>
      </c>
      <c r="D77" s="213"/>
      <c r="E77" s="211">
        <f>+E78+E79+E80</f>
        <v>150155.45000000001</v>
      </c>
      <c r="F77" s="104">
        <f t="shared" ref="F77:F142" si="3">IFERROR($E77/C77*100,"")</f>
        <v>62.176169772256728</v>
      </c>
    </row>
    <row r="78" spans="1:11" x14ac:dyDescent="0.25">
      <c r="A78" s="18" t="s">
        <v>177</v>
      </c>
      <c r="B78" s="18" t="s">
        <v>178</v>
      </c>
      <c r="C78" s="211">
        <v>90000</v>
      </c>
      <c r="D78" s="213"/>
      <c r="E78" s="211">
        <v>36032.550000000003</v>
      </c>
      <c r="F78" s="217">
        <f t="shared" si="3"/>
        <v>40.036166666666674</v>
      </c>
    </row>
    <row r="79" spans="1:11" x14ac:dyDescent="0.25">
      <c r="A79" s="18" t="s">
        <v>204</v>
      </c>
      <c r="B79" s="18" t="s">
        <v>205</v>
      </c>
      <c r="C79" s="211">
        <v>136500</v>
      </c>
      <c r="D79" s="213"/>
      <c r="E79" s="211">
        <v>109997.9</v>
      </c>
      <c r="F79" s="217">
        <f t="shared" si="3"/>
        <v>80.584542124542125</v>
      </c>
    </row>
    <row r="80" spans="1:11" x14ac:dyDescent="0.25">
      <c r="A80" s="18" t="s">
        <v>179</v>
      </c>
      <c r="B80" s="18" t="s">
        <v>180</v>
      </c>
      <c r="C80" s="211">
        <v>15000</v>
      </c>
      <c r="D80" s="213"/>
      <c r="E80" s="211">
        <v>4125</v>
      </c>
      <c r="F80" s="217">
        <f t="shared" si="3"/>
        <v>27.500000000000004</v>
      </c>
    </row>
    <row r="81" spans="1:6" x14ac:dyDescent="0.25">
      <c r="A81" s="18" t="s">
        <v>181</v>
      </c>
      <c r="B81" s="18" t="s">
        <v>182</v>
      </c>
      <c r="C81" s="211">
        <f>+C82+C83+C84+C85+C86</f>
        <v>29700</v>
      </c>
      <c r="D81" s="213"/>
      <c r="E81" s="211">
        <f>+E82+E83+E84+E85+E86</f>
        <v>1859.41</v>
      </c>
      <c r="F81" s="217">
        <f t="shared" si="3"/>
        <v>6.2606397306397303</v>
      </c>
    </row>
    <row r="82" spans="1:6" x14ac:dyDescent="0.25">
      <c r="A82" s="18" t="s">
        <v>206</v>
      </c>
      <c r="B82" s="18" t="s">
        <v>207</v>
      </c>
      <c r="C82" s="211">
        <v>10000</v>
      </c>
      <c r="D82" s="213"/>
      <c r="E82" s="211">
        <v>1542.93</v>
      </c>
      <c r="F82" s="217">
        <f t="shared" si="3"/>
        <v>15.429300000000001</v>
      </c>
    </row>
    <row r="83" spans="1:6" x14ac:dyDescent="0.25">
      <c r="A83" s="18" t="s">
        <v>208</v>
      </c>
      <c r="B83" s="18" t="s">
        <v>209</v>
      </c>
      <c r="C83" s="211"/>
      <c r="D83" s="213"/>
      <c r="E83" s="211"/>
      <c r="F83" s="217" t="str">
        <f t="shared" si="3"/>
        <v/>
      </c>
    </row>
    <row r="84" spans="1:6" x14ac:dyDescent="0.25">
      <c r="A84" s="18" t="s">
        <v>210</v>
      </c>
      <c r="B84" s="18" t="s">
        <v>211</v>
      </c>
      <c r="C84" s="211">
        <v>12200</v>
      </c>
      <c r="D84" s="213"/>
      <c r="E84" s="211">
        <v>316.48</v>
      </c>
      <c r="F84" s="217">
        <f t="shared" si="3"/>
        <v>2.594098360655738</v>
      </c>
    </row>
    <row r="85" spans="1:6" x14ac:dyDescent="0.25">
      <c r="A85" s="18" t="s">
        <v>212</v>
      </c>
      <c r="B85" s="18" t="s">
        <v>213</v>
      </c>
      <c r="C85" s="211">
        <v>7500</v>
      </c>
      <c r="D85" s="213"/>
      <c r="E85" s="211"/>
      <c r="F85" s="217">
        <f t="shared" si="3"/>
        <v>0</v>
      </c>
    </row>
    <row r="86" spans="1:6" x14ac:dyDescent="0.25">
      <c r="A86" s="18" t="s">
        <v>214</v>
      </c>
      <c r="B86" s="18" t="s">
        <v>215</v>
      </c>
      <c r="C86" s="211"/>
      <c r="D86" s="213"/>
      <c r="E86" s="211"/>
      <c r="F86" s="217" t="str">
        <f t="shared" si="3"/>
        <v/>
      </c>
    </row>
    <row r="87" spans="1:6" x14ac:dyDescent="0.25">
      <c r="A87" s="18" t="s">
        <v>187</v>
      </c>
      <c r="B87" s="18" t="s">
        <v>188</v>
      </c>
      <c r="C87" s="211">
        <f>SUM(C88:C90)</f>
        <v>8000</v>
      </c>
      <c r="D87" s="213"/>
      <c r="E87" s="211">
        <f>SUM(E88:E90)</f>
        <v>6589.54</v>
      </c>
      <c r="F87" s="217">
        <f t="shared" si="3"/>
        <v>82.369250000000008</v>
      </c>
    </row>
    <row r="88" spans="1:6" ht="30" x14ac:dyDescent="0.25">
      <c r="A88" s="18" t="s">
        <v>189</v>
      </c>
      <c r="B88" s="18" t="s">
        <v>190</v>
      </c>
      <c r="C88" s="211"/>
      <c r="D88" s="213"/>
      <c r="E88" s="211"/>
      <c r="F88" s="217" t="str">
        <f t="shared" si="3"/>
        <v/>
      </c>
    </row>
    <row r="89" spans="1:6" ht="30" x14ac:dyDescent="0.25">
      <c r="A89" s="18" t="s">
        <v>216</v>
      </c>
      <c r="B89" s="18" t="s">
        <v>217</v>
      </c>
      <c r="C89" s="211"/>
      <c r="D89" s="213"/>
      <c r="E89" s="211"/>
      <c r="F89" s="217" t="str">
        <f t="shared" si="3"/>
        <v/>
      </c>
    </row>
    <row r="90" spans="1:6" x14ac:dyDescent="0.25">
      <c r="A90" s="18" t="s">
        <v>218</v>
      </c>
      <c r="B90" s="18" t="s">
        <v>219</v>
      </c>
      <c r="C90" s="211">
        <v>8000</v>
      </c>
      <c r="D90" s="213"/>
      <c r="E90" s="211">
        <v>6589.54</v>
      </c>
      <c r="F90" s="217">
        <f t="shared" si="3"/>
        <v>82.369250000000008</v>
      </c>
    </row>
    <row r="91" spans="1:6" x14ac:dyDescent="0.25">
      <c r="A91" s="18" t="s">
        <v>220</v>
      </c>
      <c r="B91" s="18" t="s">
        <v>221</v>
      </c>
      <c r="C91" s="211"/>
      <c r="D91" s="213"/>
      <c r="E91" s="211"/>
      <c r="F91" s="217" t="str">
        <f t="shared" si="3"/>
        <v/>
      </c>
    </row>
    <row r="92" spans="1:6" x14ac:dyDescent="0.25">
      <c r="A92" s="18" t="s">
        <v>222</v>
      </c>
      <c r="B92" s="18" t="s">
        <v>223</v>
      </c>
      <c r="C92" s="211"/>
      <c r="D92" s="213"/>
      <c r="E92" s="211"/>
      <c r="F92" s="217" t="str">
        <f t="shared" si="3"/>
        <v/>
      </c>
    </row>
    <row r="93" spans="1:6" x14ac:dyDescent="0.25">
      <c r="A93" s="18" t="s">
        <v>224</v>
      </c>
      <c r="B93" s="18" t="s">
        <v>225</v>
      </c>
      <c r="C93" s="211"/>
      <c r="D93" s="213"/>
      <c r="E93" s="211"/>
      <c r="F93" s="217" t="str">
        <f t="shared" si="3"/>
        <v/>
      </c>
    </row>
    <row r="94" spans="1:6" x14ac:dyDescent="0.25">
      <c r="A94" s="18" t="s">
        <v>226</v>
      </c>
      <c r="B94" s="18" t="s">
        <v>227</v>
      </c>
      <c r="C94" s="211">
        <f>+C95</f>
        <v>1000</v>
      </c>
      <c r="D94" s="213"/>
      <c r="E94" s="211"/>
      <c r="F94" s="217">
        <f t="shared" si="3"/>
        <v>0</v>
      </c>
    </row>
    <row r="95" spans="1:6" x14ac:dyDescent="0.25">
      <c r="A95" s="18" t="s">
        <v>228</v>
      </c>
      <c r="B95" s="18" t="s">
        <v>229</v>
      </c>
      <c r="C95" s="211">
        <v>1000</v>
      </c>
      <c r="D95" s="213"/>
      <c r="E95" s="211"/>
      <c r="F95" s="217">
        <f t="shared" si="3"/>
        <v>0</v>
      </c>
    </row>
    <row r="96" spans="1:6" x14ac:dyDescent="0.25">
      <c r="A96" s="18" t="s">
        <v>193</v>
      </c>
      <c r="B96" s="18" t="s">
        <v>194</v>
      </c>
      <c r="C96" s="211">
        <f>SUM(C97:C102)</f>
        <v>2500</v>
      </c>
      <c r="D96" s="213"/>
      <c r="E96" s="211">
        <f>SUM(E97:E102)</f>
        <v>9104.58</v>
      </c>
      <c r="F96" s="217">
        <f t="shared" si="3"/>
        <v>364.1832</v>
      </c>
    </row>
    <row r="97" spans="1:6" x14ac:dyDescent="0.25">
      <c r="A97" s="18" t="s">
        <v>195</v>
      </c>
      <c r="B97" s="18" t="s">
        <v>196</v>
      </c>
      <c r="C97" s="211">
        <v>1500</v>
      </c>
      <c r="D97" s="213"/>
      <c r="E97" s="211">
        <v>9104.58</v>
      </c>
      <c r="F97" s="217">
        <f t="shared" si="3"/>
        <v>606.97199999999998</v>
      </c>
    </row>
    <row r="98" spans="1:6" x14ac:dyDescent="0.25">
      <c r="A98" s="18" t="s">
        <v>305</v>
      </c>
      <c r="B98" s="18" t="s">
        <v>306</v>
      </c>
      <c r="C98" s="211"/>
      <c r="D98" s="213"/>
      <c r="E98" s="211"/>
      <c r="F98" s="217" t="str">
        <f t="shared" si="3"/>
        <v/>
      </c>
    </row>
    <row r="99" spans="1:6" x14ac:dyDescent="0.25">
      <c r="A99" s="18" t="s">
        <v>197</v>
      </c>
      <c r="B99" s="18" t="s">
        <v>198</v>
      </c>
      <c r="C99" s="189"/>
      <c r="D99" s="209"/>
      <c r="E99" s="189"/>
      <c r="F99" s="217" t="str">
        <f t="shared" si="3"/>
        <v/>
      </c>
    </row>
    <row r="100" spans="1:6" x14ac:dyDescent="0.25">
      <c r="A100" s="18" t="s">
        <v>230</v>
      </c>
      <c r="B100" s="18" t="s">
        <v>231</v>
      </c>
      <c r="C100" s="189"/>
      <c r="D100" s="209"/>
      <c r="E100" s="189"/>
      <c r="F100" s="217" t="str">
        <f t="shared" si="3"/>
        <v/>
      </c>
    </row>
    <row r="101" spans="1:6" x14ac:dyDescent="0.25">
      <c r="A101" s="18" t="s">
        <v>232</v>
      </c>
      <c r="B101" s="18" t="s">
        <v>233</v>
      </c>
      <c r="C101" s="189"/>
      <c r="D101" s="209"/>
      <c r="E101" s="189"/>
      <c r="F101" s="217" t="str">
        <f t="shared" si="3"/>
        <v/>
      </c>
    </row>
    <row r="102" spans="1:6" x14ac:dyDescent="0.25">
      <c r="A102" s="194">
        <v>4231</v>
      </c>
      <c r="B102" s="18" t="s">
        <v>339</v>
      </c>
      <c r="C102" s="189">
        <v>1000</v>
      </c>
      <c r="D102" s="209"/>
      <c r="E102" s="189"/>
      <c r="F102" s="217"/>
    </row>
    <row r="103" spans="1:6" x14ac:dyDescent="0.25">
      <c r="A103" s="132" t="s">
        <v>147</v>
      </c>
      <c r="B103" s="132" t="s">
        <v>148</v>
      </c>
      <c r="C103" s="193">
        <f>+C104</f>
        <v>18470500</v>
      </c>
      <c r="D103" s="218"/>
      <c r="E103" s="193">
        <f>+E104</f>
        <v>9775994.5599999987</v>
      </c>
      <c r="F103" s="133">
        <f t="shared" si="3"/>
        <v>52.927611921712995</v>
      </c>
    </row>
    <row r="104" spans="1:6" x14ac:dyDescent="0.25">
      <c r="A104" s="129" t="s">
        <v>149</v>
      </c>
      <c r="B104" s="129" t="s">
        <v>150</v>
      </c>
      <c r="C104" s="192">
        <f>+C105</f>
        <v>18470500</v>
      </c>
      <c r="D104" s="219"/>
      <c r="E104" s="192">
        <f>+E105</f>
        <v>9775994.5599999987</v>
      </c>
      <c r="F104" s="131">
        <f t="shared" si="3"/>
        <v>52.927611921712995</v>
      </c>
    </row>
    <row r="105" spans="1:6" x14ac:dyDescent="0.25">
      <c r="A105" s="137" t="s">
        <v>168</v>
      </c>
      <c r="B105" s="137" t="s">
        <v>169</v>
      </c>
      <c r="C105" s="190">
        <f>SUM(C106)</f>
        <v>18470500</v>
      </c>
      <c r="D105" s="220"/>
      <c r="E105" s="190">
        <f>+E106</f>
        <v>9775994.5599999987</v>
      </c>
      <c r="F105" s="139">
        <f t="shared" si="3"/>
        <v>52.927611921712995</v>
      </c>
    </row>
    <row r="106" spans="1:6" x14ac:dyDescent="0.25">
      <c r="A106" s="141" t="s">
        <v>170</v>
      </c>
      <c r="B106" s="141" t="s">
        <v>171</v>
      </c>
      <c r="C106" s="221">
        <f>+C107+C111+C138+C141</f>
        <v>18470500</v>
      </c>
      <c r="D106" s="222"/>
      <c r="E106" s="191">
        <f>+E107+E111+E138+E141+E143</f>
        <v>9775994.5599999987</v>
      </c>
      <c r="F106" s="143">
        <f t="shared" si="3"/>
        <v>52.927611921712995</v>
      </c>
    </row>
    <row r="107" spans="1:6" x14ac:dyDescent="0.25">
      <c r="A107" s="18" t="s">
        <v>175</v>
      </c>
      <c r="B107" s="18" t="s">
        <v>176</v>
      </c>
      <c r="C107" s="211">
        <f>+C108+C109+C110</f>
        <v>16436000</v>
      </c>
      <c r="D107" s="213"/>
      <c r="E107" s="211">
        <f>+E108+E109+E110</f>
        <v>8555707.9000000004</v>
      </c>
      <c r="F107" s="104">
        <f t="shared" si="3"/>
        <v>52.0546842297396</v>
      </c>
    </row>
    <row r="108" spans="1:6" x14ac:dyDescent="0.25">
      <c r="A108" s="18" t="s">
        <v>177</v>
      </c>
      <c r="B108" s="18" t="s">
        <v>178</v>
      </c>
      <c r="C108" s="211">
        <v>13927000</v>
      </c>
      <c r="D108" s="213"/>
      <c r="E108" s="211">
        <v>7326355.3899999997</v>
      </c>
      <c r="F108" s="104">
        <f t="shared" si="3"/>
        <v>52.605409564155956</v>
      </c>
    </row>
    <row r="109" spans="1:6" x14ac:dyDescent="0.25">
      <c r="A109" s="18" t="s">
        <v>204</v>
      </c>
      <c r="B109" s="18" t="s">
        <v>205</v>
      </c>
      <c r="C109" s="211">
        <v>299000</v>
      </c>
      <c r="D109" s="213"/>
      <c r="E109" s="211">
        <v>132300</v>
      </c>
      <c r="F109" s="104">
        <f t="shared" si="3"/>
        <v>44.247491638795985</v>
      </c>
    </row>
    <row r="110" spans="1:6" x14ac:dyDescent="0.25">
      <c r="A110" s="18" t="s">
        <v>179</v>
      </c>
      <c r="B110" s="18" t="s">
        <v>180</v>
      </c>
      <c r="C110" s="211">
        <v>2210000</v>
      </c>
      <c r="D110" s="213"/>
      <c r="E110" s="211">
        <v>1097052.51</v>
      </c>
      <c r="F110" s="104">
        <f t="shared" si="3"/>
        <v>49.640385067873304</v>
      </c>
    </row>
    <row r="111" spans="1:6" x14ac:dyDescent="0.25">
      <c r="A111" s="18" t="s">
        <v>181</v>
      </c>
      <c r="B111" s="18" t="s">
        <v>182</v>
      </c>
      <c r="C111" s="211">
        <f>SUM(C112:C137)</f>
        <v>1951500</v>
      </c>
      <c r="D111" s="213"/>
      <c r="E111" s="211">
        <f>SUM(E112:E137)</f>
        <v>1123976.6099999996</v>
      </c>
      <c r="F111" s="104">
        <f t="shared" si="3"/>
        <v>57.595521906225969</v>
      </c>
    </row>
    <row r="112" spans="1:6" x14ac:dyDescent="0.25">
      <c r="A112" s="18" t="s">
        <v>234</v>
      </c>
      <c r="B112" s="18" t="s">
        <v>235</v>
      </c>
      <c r="C112" s="211">
        <v>58500</v>
      </c>
      <c r="D112" s="213"/>
      <c r="E112" s="211">
        <v>31910.69</v>
      </c>
      <c r="F112" s="104">
        <f t="shared" si="3"/>
        <v>54.54818803418803</v>
      </c>
    </row>
    <row r="113" spans="1:6" x14ac:dyDescent="0.25">
      <c r="A113" s="18" t="s">
        <v>236</v>
      </c>
      <c r="B113" s="18" t="s">
        <v>237</v>
      </c>
      <c r="C113" s="211">
        <v>360000</v>
      </c>
      <c r="D113" s="213"/>
      <c r="E113" s="211">
        <v>188013.5</v>
      </c>
      <c r="F113" s="104">
        <f t="shared" si="3"/>
        <v>52.225972222222218</v>
      </c>
    </row>
    <row r="114" spans="1:6" x14ac:dyDescent="0.25">
      <c r="A114" s="18" t="s">
        <v>238</v>
      </c>
      <c r="B114" s="18" t="s">
        <v>239</v>
      </c>
      <c r="C114" s="211"/>
      <c r="D114" s="213"/>
      <c r="E114" s="211">
        <v>70073.210000000006</v>
      </c>
      <c r="F114" s="104" t="str">
        <f t="shared" si="3"/>
        <v/>
      </c>
    </row>
    <row r="115" spans="1:6" x14ac:dyDescent="0.25">
      <c r="A115" s="18" t="s">
        <v>240</v>
      </c>
      <c r="B115" s="18" t="s">
        <v>241</v>
      </c>
      <c r="C115" s="211">
        <v>48500</v>
      </c>
      <c r="D115" s="213"/>
      <c r="E115" s="211">
        <v>34264.870000000003</v>
      </c>
      <c r="F115" s="104">
        <f t="shared" si="3"/>
        <v>70.649216494845362</v>
      </c>
    </row>
    <row r="116" spans="1:6" x14ac:dyDescent="0.25">
      <c r="A116" s="18" t="s">
        <v>183</v>
      </c>
      <c r="B116" s="18" t="s">
        <v>184</v>
      </c>
      <c r="C116" s="211"/>
      <c r="D116" s="213"/>
      <c r="E116" s="211"/>
      <c r="F116" s="104" t="str">
        <f t="shared" si="3"/>
        <v/>
      </c>
    </row>
    <row r="117" spans="1:6" x14ac:dyDescent="0.25">
      <c r="A117" s="18" t="s">
        <v>242</v>
      </c>
      <c r="B117" s="18" t="s">
        <v>243</v>
      </c>
      <c r="C117" s="211">
        <v>619300</v>
      </c>
      <c r="D117" s="213"/>
      <c r="E117" s="211">
        <v>321690.94</v>
      </c>
      <c r="F117" s="104">
        <f t="shared" si="3"/>
        <v>51.944282254157926</v>
      </c>
    </row>
    <row r="118" spans="1:6" x14ac:dyDescent="0.25">
      <c r="A118" s="18" t="s">
        <v>206</v>
      </c>
      <c r="B118" s="18" t="s">
        <v>207</v>
      </c>
      <c r="C118" s="211">
        <v>91000</v>
      </c>
      <c r="D118" s="213"/>
      <c r="E118" s="211">
        <v>12803.08</v>
      </c>
      <c r="F118" s="104">
        <f t="shared" si="3"/>
        <v>14.069318681318682</v>
      </c>
    </row>
    <row r="119" spans="1:6" x14ac:dyDescent="0.25">
      <c r="A119" s="18" t="s">
        <v>244</v>
      </c>
      <c r="B119" s="18" t="s">
        <v>245</v>
      </c>
      <c r="C119" s="211">
        <v>20000</v>
      </c>
      <c r="D119" s="213"/>
      <c r="E119" s="211"/>
      <c r="F119" s="104">
        <f t="shared" si="3"/>
        <v>0</v>
      </c>
    </row>
    <row r="120" spans="1:6" x14ac:dyDescent="0.25">
      <c r="A120" s="18" t="s">
        <v>208</v>
      </c>
      <c r="B120" s="18" t="s">
        <v>209</v>
      </c>
      <c r="C120" s="211"/>
      <c r="D120" s="213"/>
      <c r="E120" s="211"/>
      <c r="F120" s="104" t="str">
        <f t="shared" si="3"/>
        <v/>
      </c>
    </row>
    <row r="121" spans="1:6" x14ac:dyDescent="0.25">
      <c r="A121" s="18" t="s">
        <v>246</v>
      </c>
      <c r="B121" s="18" t="s">
        <v>247</v>
      </c>
      <c r="C121" s="211">
        <v>39500</v>
      </c>
      <c r="D121" s="213"/>
      <c r="E121" s="211">
        <v>18669.36</v>
      </c>
      <c r="F121" s="104">
        <f t="shared" si="3"/>
        <v>47.264202531645573</v>
      </c>
    </row>
    <row r="122" spans="1:6" x14ac:dyDescent="0.25">
      <c r="A122" s="18" t="s">
        <v>185</v>
      </c>
      <c r="B122" s="18" t="s">
        <v>186</v>
      </c>
      <c r="C122" s="211">
        <v>111600</v>
      </c>
      <c r="D122" s="213"/>
      <c r="E122" s="211">
        <v>22907.66</v>
      </c>
      <c r="F122" s="104">
        <f t="shared" si="3"/>
        <v>20.526577060931899</v>
      </c>
    </row>
    <row r="123" spans="1:6" x14ac:dyDescent="0.25">
      <c r="A123" s="18" t="s">
        <v>248</v>
      </c>
      <c r="B123" s="18" t="s">
        <v>249</v>
      </c>
      <c r="C123" s="211">
        <v>2100</v>
      </c>
      <c r="D123" s="213"/>
      <c r="E123" s="211">
        <v>86.83</v>
      </c>
      <c r="F123" s="104">
        <f t="shared" si="3"/>
        <v>4.1347619047619046</v>
      </c>
    </row>
    <row r="124" spans="1:6" x14ac:dyDescent="0.25">
      <c r="A124" s="18" t="s">
        <v>250</v>
      </c>
      <c r="B124" s="18" t="s">
        <v>251</v>
      </c>
      <c r="C124" s="211">
        <v>57600</v>
      </c>
      <c r="D124" s="213"/>
      <c r="E124" s="211">
        <v>8141.59</v>
      </c>
      <c r="F124" s="104">
        <f t="shared" si="3"/>
        <v>14.134704861111111</v>
      </c>
    </row>
    <row r="125" spans="1:6" x14ac:dyDescent="0.25">
      <c r="A125" s="18" t="s">
        <v>252</v>
      </c>
      <c r="B125" s="18" t="s">
        <v>253</v>
      </c>
      <c r="C125" s="211">
        <v>17600</v>
      </c>
      <c r="D125" s="213"/>
      <c r="E125" s="211">
        <v>8715.4</v>
      </c>
      <c r="F125" s="104">
        <f t="shared" si="3"/>
        <v>49.519318181818178</v>
      </c>
    </row>
    <row r="126" spans="1:6" x14ac:dyDescent="0.25">
      <c r="A126" s="18" t="s">
        <v>210</v>
      </c>
      <c r="B126" s="18" t="s">
        <v>211</v>
      </c>
      <c r="C126" s="211">
        <v>6000</v>
      </c>
      <c r="D126" s="213"/>
      <c r="E126" s="211">
        <v>2901.5</v>
      </c>
      <c r="F126" s="104">
        <f t="shared" si="3"/>
        <v>48.358333333333334</v>
      </c>
    </row>
    <row r="127" spans="1:6" x14ac:dyDescent="0.25">
      <c r="A127" s="18" t="s">
        <v>212</v>
      </c>
      <c r="B127" s="18" t="s">
        <v>213</v>
      </c>
      <c r="C127" s="211">
        <v>96300</v>
      </c>
      <c r="D127" s="213"/>
      <c r="E127" s="211">
        <v>80779.69</v>
      </c>
      <c r="F127" s="104">
        <f t="shared" si="3"/>
        <v>83.883374870197301</v>
      </c>
    </row>
    <row r="128" spans="1:6" x14ac:dyDescent="0.25">
      <c r="A128" s="18" t="s">
        <v>254</v>
      </c>
      <c r="B128" s="18" t="s">
        <v>255</v>
      </c>
      <c r="C128" s="211">
        <v>5400</v>
      </c>
      <c r="D128" s="213"/>
      <c r="E128" s="211">
        <v>2469.5500000000002</v>
      </c>
      <c r="F128" s="104">
        <f t="shared" si="3"/>
        <v>45.732407407407408</v>
      </c>
    </row>
    <row r="129" spans="1:6" x14ac:dyDescent="0.25">
      <c r="A129" s="18" t="s">
        <v>256</v>
      </c>
      <c r="B129" s="18" t="s">
        <v>257</v>
      </c>
      <c r="C129" s="211">
        <v>92500</v>
      </c>
      <c r="D129" s="213"/>
      <c r="E129" s="211">
        <v>61778.57</v>
      </c>
      <c r="F129" s="104">
        <f t="shared" si="3"/>
        <v>66.787643243243238</v>
      </c>
    </row>
    <row r="130" spans="1:6" x14ac:dyDescent="0.25">
      <c r="A130" s="194">
        <v>3251</v>
      </c>
      <c r="B130" s="18" t="s">
        <v>335</v>
      </c>
      <c r="C130" s="211">
        <v>103000</v>
      </c>
      <c r="D130" s="213"/>
      <c r="E130" s="211">
        <v>117793.04</v>
      </c>
      <c r="F130" s="104">
        <f t="shared" si="3"/>
        <v>114.36217475728154</v>
      </c>
    </row>
    <row r="131" spans="1:6" ht="30" x14ac:dyDescent="0.25">
      <c r="A131" s="18" t="s">
        <v>258</v>
      </c>
      <c r="B131" s="18" t="s">
        <v>259</v>
      </c>
      <c r="C131" s="211">
        <v>10800</v>
      </c>
      <c r="D131" s="213"/>
      <c r="E131" s="211">
        <v>5375.59</v>
      </c>
      <c r="F131" s="104">
        <f t="shared" si="3"/>
        <v>49.773981481481485</v>
      </c>
    </row>
    <row r="132" spans="1:6" x14ac:dyDescent="0.25">
      <c r="A132" s="18" t="s">
        <v>260</v>
      </c>
      <c r="B132" s="18" t="s">
        <v>261</v>
      </c>
      <c r="C132" s="211">
        <v>131200</v>
      </c>
      <c r="D132" s="213"/>
      <c r="E132" s="211">
        <v>96753.69</v>
      </c>
      <c r="F132" s="104">
        <f t="shared" si="3"/>
        <v>73.745190548780499</v>
      </c>
    </row>
    <row r="133" spans="1:6" x14ac:dyDescent="0.25">
      <c r="A133" s="18" t="s">
        <v>262</v>
      </c>
      <c r="B133" s="18" t="s">
        <v>263</v>
      </c>
      <c r="C133" s="211">
        <v>1900</v>
      </c>
      <c r="D133" s="213"/>
      <c r="E133" s="211">
        <v>309.67</v>
      </c>
      <c r="F133" s="104">
        <f t="shared" si="3"/>
        <v>16.298421052631578</v>
      </c>
    </row>
    <row r="134" spans="1:6" x14ac:dyDescent="0.25">
      <c r="A134" s="18" t="s">
        <v>264</v>
      </c>
      <c r="B134" s="18" t="s">
        <v>265</v>
      </c>
      <c r="C134" s="211">
        <v>4000</v>
      </c>
      <c r="D134" s="213"/>
      <c r="E134" s="211">
        <v>2184.9</v>
      </c>
      <c r="F134" s="104">
        <f t="shared" si="3"/>
        <v>54.622500000000009</v>
      </c>
    </row>
    <row r="135" spans="1:6" x14ac:dyDescent="0.25">
      <c r="A135" s="18" t="s">
        <v>266</v>
      </c>
      <c r="B135" s="18" t="s">
        <v>267</v>
      </c>
      <c r="C135" s="211">
        <v>15600</v>
      </c>
      <c r="D135" s="213"/>
      <c r="E135" s="211">
        <v>7640.1</v>
      </c>
      <c r="F135" s="104">
        <f t="shared" si="3"/>
        <v>48.975000000000001</v>
      </c>
    </row>
    <row r="136" spans="1:6" x14ac:dyDescent="0.25">
      <c r="A136" s="18" t="s">
        <v>214</v>
      </c>
      <c r="B136" s="18" t="s">
        <v>215</v>
      </c>
      <c r="C136" s="211">
        <v>50000</v>
      </c>
      <c r="D136" s="213"/>
      <c r="E136" s="211">
        <v>23771.96</v>
      </c>
      <c r="F136" s="104">
        <f t="shared" si="3"/>
        <v>47.54392</v>
      </c>
    </row>
    <row r="137" spans="1:6" x14ac:dyDescent="0.25">
      <c r="A137" s="18" t="s">
        <v>268</v>
      </c>
      <c r="B137" s="18" t="s">
        <v>269</v>
      </c>
      <c r="C137" s="211">
        <v>9100</v>
      </c>
      <c r="D137" s="213"/>
      <c r="E137" s="211">
        <v>4941.22</v>
      </c>
      <c r="F137" s="104">
        <f t="shared" si="3"/>
        <v>54.299120879120878</v>
      </c>
    </row>
    <row r="138" spans="1:6" x14ac:dyDescent="0.25">
      <c r="A138" s="18" t="s">
        <v>187</v>
      </c>
      <c r="B138" s="18" t="s">
        <v>188</v>
      </c>
      <c r="C138" s="211">
        <f>+C139+C140</f>
        <v>3000</v>
      </c>
      <c r="D138" s="213"/>
      <c r="E138" s="211">
        <f>+E139+E140</f>
        <v>2186.7800000000002</v>
      </c>
      <c r="F138" s="104">
        <f t="shared" si="3"/>
        <v>72.89266666666667</v>
      </c>
    </row>
    <row r="139" spans="1:6" ht="30" x14ac:dyDescent="0.25">
      <c r="A139" s="18" t="s">
        <v>189</v>
      </c>
      <c r="B139" s="18" t="s">
        <v>190</v>
      </c>
      <c r="C139" s="211"/>
      <c r="D139" s="213"/>
      <c r="E139" s="211"/>
      <c r="F139" s="104" t="str">
        <f t="shared" si="3"/>
        <v/>
      </c>
    </row>
    <row r="140" spans="1:6" x14ac:dyDescent="0.25">
      <c r="A140" s="18" t="s">
        <v>191</v>
      </c>
      <c r="B140" s="18" t="s">
        <v>192</v>
      </c>
      <c r="C140" s="211">
        <v>3000</v>
      </c>
      <c r="D140" s="213"/>
      <c r="E140" s="211">
        <v>2186.7800000000002</v>
      </c>
      <c r="F140" s="104">
        <f t="shared" si="3"/>
        <v>72.89266666666667</v>
      </c>
    </row>
    <row r="141" spans="1:6" x14ac:dyDescent="0.25">
      <c r="A141" s="18" t="s">
        <v>220</v>
      </c>
      <c r="B141" s="18" t="s">
        <v>221</v>
      </c>
      <c r="C141" s="211">
        <f>+C142</f>
        <v>80000</v>
      </c>
      <c r="D141" s="213"/>
      <c r="E141" s="211">
        <f>+E142</f>
        <v>70374.84</v>
      </c>
      <c r="F141" s="104">
        <f t="shared" si="3"/>
        <v>87.968550000000008</v>
      </c>
    </row>
    <row r="142" spans="1:6" x14ac:dyDescent="0.25">
      <c r="A142" s="18" t="s">
        <v>224</v>
      </c>
      <c r="B142" s="18" t="s">
        <v>225</v>
      </c>
      <c r="C142" s="211">
        <v>80000</v>
      </c>
      <c r="D142" s="213"/>
      <c r="E142" s="211">
        <v>70374.84</v>
      </c>
      <c r="F142" s="104">
        <f t="shared" si="3"/>
        <v>87.968550000000008</v>
      </c>
    </row>
    <row r="143" spans="1:6" x14ac:dyDescent="0.25">
      <c r="A143" s="194">
        <v>42</v>
      </c>
      <c r="B143" s="18" t="s">
        <v>194</v>
      </c>
      <c r="C143" s="211"/>
      <c r="D143" s="213"/>
      <c r="E143" s="211">
        <f>SUM(E144:E147)</f>
        <v>23748.43</v>
      </c>
      <c r="F143" s="104"/>
    </row>
    <row r="144" spans="1:6" x14ac:dyDescent="0.25">
      <c r="A144" s="18" t="s">
        <v>195</v>
      </c>
      <c r="B144" s="18" t="s">
        <v>196</v>
      </c>
      <c r="C144" s="211"/>
      <c r="D144" s="213"/>
      <c r="E144" s="211">
        <v>11032.55</v>
      </c>
      <c r="F144" s="104"/>
    </row>
    <row r="145" spans="1:6" x14ac:dyDescent="0.25">
      <c r="A145" s="18" t="s">
        <v>305</v>
      </c>
      <c r="B145" s="18" t="s">
        <v>306</v>
      </c>
      <c r="C145" s="211"/>
      <c r="D145" s="213"/>
      <c r="E145" s="211"/>
      <c r="F145" s="104"/>
    </row>
    <row r="146" spans="1:6" x14ac:dyDescent="0.25">
      <c r="A146" s="18" t="s">
        <v>197</v>
      </c>
      <c r="B146" s="18" t="s">
        <v>198</v>
      </c>
      <c r="C146" s="211"/>
      <c r="D146" s="213"/>
      <c r="E146" s="211">
        <v>12293.6</v>
      </c>
      <c r="F146" s="104"/>
    </row>
    <row r="147" spans="1:6" x14ac:dyDescent="0.25">
      <c r="A147" s="18" t="s">
        <v>232</v>
      </c>
      <c r="B147" s="18" t="s">
        <v>233</v>
      </c>
      <c r="C147" s="189"/>
      <c r="D147" s="209"/>
      <c r="E147" s="189">
        <v>422.28</v>
      </c>
      <c r="F147" s="104"/>
    </row>
    <row r="148" spans="1:6" x14ac:dyDescent="0.25">
      <c r="A148" s="132" t="s">
        <v>151</v>
      </c>
      <c r="B148" s="132" t="s">
        <v>152</v>
      </c>
      <c r="C148" s="193">
        <f>+C149</f>
        <v>150000</v>
      </c>
      <c r="D148" s="134"/>
      <c r="E148" s="203"/>
      <c r="F148" s="133">
        <f t="shared" ref="F148:F195" si="4">IFERROR($E148/C148*100,"")</f>
        <v>0</v>
      </c>
    </row>
    <row r="149" spans="1:6" x14ac:dyDescent="0.25">
      <c r="A149" s="129" t="s">
        <v>153</v>
      </c>
      <c r="B149" s="129" t="s">
        <v>154</v>
      </c>
      <c r="C149" s="192">
        <f>+C150</f>
        <v>150000</v>
      </c>
      <c r="D149" s="135"/>
      <c r="E149" s="130"/>
      <c r="F149" s="131">
        <f t="shared" si="4"/>
        <v>0</v>
      </c>
    </row>
    <row r="150" spans="1:6" x14ac:dyDescent="0.25">
      <c r="A150" s="137" t="s">
        <v>168</v>
      </c>
      <c r="B150" s="137" t="s">
        <v>169</v>
      </c>
      <c r="C150" s="190">
        <f>+C151</f>
        <v>150000</v>
      </c>
      <c r="D150" s="140"/>
      <c r="E150" s="138"/>
      <c r="F150" s="139">
        <f t="shared" si="4"/>
        <v>0</v>
      </c>
    </row>
    <row r="151" spans="1:6" x14ac:dyDescent="0.25">
      <c r="A151" s="141" t="s">
        <v>170</v>
      </c>
      <c r="B151" s="141" t="s">
        <v>171</v>
      </c>
      <c r="C151" s="191">
        <f>+C152+C160</f>
        <v>150000</v>
      </c>
      <c r="D151" s="144"/>
      <c r="E151" s="142"/>
      <c r="F151" s="143">
        <f t="shared" si="4"/>
        <v>0</v>
      </c>
    </row>
    <row r="152" spans="1:6" x14ac:dyDescent="0.25">
      <c r="A152" s="18" t="s">
        <v>181</v>
      </c>
      <c r="B152" s="18" t="s">
        <v>182</v>
      </c>
      <c r="C152" s="189">
        <f>SUM(C153:C159)</f>
        <v>150000</v>
      </c>
      <c r="D152" s="17"/>
      <c r="E152" s="128"/>
      <c r="F152" s="104">
        <f t="shared" si="4"/>
        <v>0</v>
      </c>
    </row>
    <row r="153" spans="1:6" x14ac:dyDescent="0.25">
      <c r="A153" s="18" t="s">
        <v>240</v>
      </c>
      <c r="B153" s="18" t="s">
        <v>241</v>
      </c>
      <c r="C153" s="189">
        <v>20000</v>
      </c>
      <c r="D153" s="17"/>
      <c r="E153" s="128"/>
      <c r="F153" s="104">
        <f t="shared" si="4"/>
        <v>0</v>
      </c>
    </row>
    <row r="154" spans="1:6" x14ac:dyDescent="0.25">
      <c r="A154" s="194">
        <v>3251</v>
      </c>
      <c r="B154" s="18" t="s">
        <v>335</v>
      </c>
      <c r="C154" s="189">
        <v>80000</v>
      </c>
      <c r="D154" s="17"/>
      <c r="E154" s="128"/>
      <c r="F154" s="104">
        <f t="shared" si="4"/>
        <v>0</v>
      </c>
    </row>
    <row r="155" spans="1:6" x14ac:dyDescent="0.25">
      <c r="A155" s="18" t="s">
        <v>242</v>
      </c>
      <c r="B155" s="18" t="s">
        <v>243</v>
      </c>
      <c r="C155" s="189">
        <v>50000</v>
      </c>
      <c r="D155" s="17"/>
      <c r="E155" s="128"/>
      <c r="F155" s="104">
        <f t="shared" si="4"/>
        <v>0</v>
      </c>
    </row>
    <row r="156" spans="1:6" x14ac:dyDescent="0.25">
      <c r="A156" s="18" t="s">
        <v>206</v>
      </c>
      <c r="B156" s="18" t="s">
        <v>207</v>
      </c>
      <c r="C156" s="189"/>
      <c r="D156" s="17"/>
      <c r="E156" s="128"/>
      <c r="F156" s="104" t="str">
        <f t="shared" si="4"/>
        <v/>
      </c>
    </row>
    <row r="157" spans="1:6" x14ac:dyDescent="0.25">
      <c r="A157" s="18" t="s">
        <v>208</v>
      </c>
      <c r="B157" s="18" t="s">
        <v>209</v>
      </c>
      <c r="C157" s="128"/>
      <c r="D157" s="17"/>
      <c r="E157" s="128"/>
      <c r="F157" s="104" t="str">
        <f t="shared" si="4"/>
        <v/>
      </c>
    </row>
    <row r="158" spans="1:6" x14ac:dyDescent="0.25">
      <c r="A158" s="18" t="s">
        <v>266</v>
      </c>
      <c r="B158" s="18" t="s">
        <v>267</v>
      </c>
      <c r="C158" s="128"/>
      <c r="D158" s="17"/>
      <c r="E158" s="128"/>
      <c r="F158" s="104" t="str">
        <f t="shared" si="4"/>
        <v/>
      </c>
    </row>
    <row r="159" spans="1:6" x14ac:dyDescent="0.25">
      <c r="A159" s="18" t="s">
        <v>214</v>
      </c>
      <c r="B159" s="18" t="s">
        <v>215</v>
      </c>
      <c r="C159" s="128"/>
      <c r="D159" s="17"/>
      <c r="E159" s="128"/>
      <c r="F159" s="104" t="str">
        <f t="shared" si="4"/>
        <v/>
      </c>
    </row>
    <row r="160" spans="1:6" x14ac:dyDescent="0.25">
      <c r="A160" s="18" t="s">
        <v>220</v>
      </c>
      <c r="B160" s="18" t="s">
        <v>221</v>
      </c>
      <c r="C160" s="128"/>
      <c r="D160" s="17"/>
      <c r="E160" s="128"/>
      <c r="F160" s="104" t="str">
        <f t="shared" si="4"/>
        <v/>
      </c>
    </row>
    <row r="161" spans="1:6" x14ac:dyDescent="0.25">
      <c r="A161" s="18" t="s">
        <v>222</v>
      </c>
      <c r="B161" s="18" t="s">
        <v>223</v>
      </c>
      <c r="C161" s="128"/>
      <c r="D161" s="17"/>
      <c r="E161" s="128"/>
      <c r="F161" s="104" t="str">
        <f t="shared" si="4"/>
        <v/>
      </c>
    </row>
    <row r="162" spans="1:6" x14ac:dyDescent="0.25">
      <c r="A162" s="18" t="s">
        <v>224</v>
      </c>
      <c r="B162" s="18" t="s">
        <v>225</v>
      </c>
      <c r="C162" s="128"/>
      <c r="D162" s="17"/>
      <c r="E162" s="128"/>
      <c r="F162" s="104" t="str">
        <f t="shared" si="4"/>
        <v/>
      </c>
    </row>
    <row r="163" spans="1:6" x14ac:dyDescent="0.25">
      <c r="A163" s="129" t="s">
        <v>307</v>
      </c>
      <c r="B163" s="129" t="s">
        <v>308</v>
      </c>
      <c r="C163" s="192">
        <v>0</v>
      </c>
      <c r="D163" s="135"/>
      <c r="E163" s="130"/>
      <c r="F163" s="131" t="str">
        <f t="shared" si="4"/>
        <v/>
      </c>
    </row>
    <row r="164" spans="1:6" x14ac:dyDescent="0.25">
      <c r="A164" s="137" t="s">
        <v>168</v>
      </c>
      <c r="B164" s="137" t="s">
        <v>169</v>
      </c>
      <c r="C164" s="190">
        <v>0</v>
      </c>
      <c r="D164" s="140"/>
      <c r="E164" s="138"/>
      <c r="F164" s="139" t="str">
        <f t="shared" si="4"/>
        <v/>
      </c>
    </row>
    <row r="165" spans="1:6" x14ac:dyDescent="0.25">
      <c r="A165" s="141" t="s">
        <v>170</v>
      </c>
      <c r="B165" s="141" t="s">
        <v>171</v>
      </c>
      <c r="C165" s="191">
        <v>0</v>
      </c>
      <c r="D165" s="144"/>
      <c r="E165" s="142"/>
      <c r="F165" s="143" t="str">
        <f t="shared" si="4"/>
        <v/>
      </c>
    </row>
    <row r="166" spans="1:6" x14ac:dyDescent="0.25">
      <c r="A166" s="18" t="s">
        <v>175</v>
      </c>
      <c r="B166" s="18" t="s">
        <v>176</v>
      </c>
      <c r="C166" s="189"/>
      <c r="D166" s="17"/>
      <c r="E166" s="128"/>
      <c r="F166" s="104" t="str">
        <f t="shared" si="4"/>
        <v/>
      </c>
    </row>
    <row r="167" spans="1:6" x14ac:dyDescent="0.25">
      <c r="A167" s="18" t="s">
        <v>177</v>
      </c>
      <c r="B167" s="18" t="s">
        <v>178</v>
      </c>
      <c r="C167" s="189"/>
      <c r="D167" s="17"/>
      <c r="E167" s="128"/>
      <c r="F167" s="104" t="str">
        <f t="shared" si="4"/>
        <v/>
      </c>
    </row>
    <row r="168" spans="1:6" x14ac:dyDescent="0.25">
      <c r="A168" s="129" t="s">
        <v>155</v>
      </c>
      <c r="B168" s="129" t="s">
        <v>156</v>
      </c>
      <c r="C168" s="192">
        <f>+C169</f>
        <v>0</v>
      </c>
      <c r="D168" s="135"/>
      <c r="E168" s="130"/>
      <c r="F168" s="131" t="str">
        <f t="shared" si="4"/>
        <v/>
      </c>
    </row>
    <row r="169" spans="1:6" x14ac:dyDescent="0.25">
      <c r="A169" s="137" t="s">
        <v>274</v>
      </c>
      <c r="B169" s="137" t="s">
        <v>275</v>
      </c>
      <c r="C169" s="190">
        <f>+C170</f>
        <v>0</v>
      </c>
      <c r="D169" s="140"/>
      <c r="E169" s="138"/>
      <c r="F169" s="139" t="str">
        <f t="shared" si="4"/>
        <v/>
      </c>
    </row>
    <row r="170" spans="1:6" ht="30" x14ac:dyDescent="0.25">
      <c r="A170" s="141" t="s">
        <v>276</v>
      </c>
      <c r="B170" s="141" t="s">
        <v>277</v>
      </c>
      <c r="C170" s="191">
        <f>+C171+C175</f>
        <v>0</v>
      </c>
      <c r="D170" s="144"/>
      <c r="E170" s="142"/>
      <c r="F170" s="143" t="str">
        <f t="shared" si="4"/>
        <v/>
      </c>
    </row>
    <row r="171" spans="1:6" x14ac:dyDescent="0.25">
      <c r="A171" s="18" t="s">
        <v>175</v>
      </c>
      <c r="B171" s="18" t="s">
        <v>176</v>
      </c>
      <c r="C171" s="128"/>
      <c r="D171" s="17"/>
      <c r="E171" s="128"/>
      <c r="F171" s="104" t="str">
        <f t="shared" si="4"/>
        <v/>
      </c>
    </row>
    <row r="172" spans="1:6" x14ac:dyDescent="0.25">
      <c r="A172" s="18" t="s">
        <v>177</v>
      </c>
      <c r="B172" s="18" t="s">
        <v>178</v>
      </c>
      <c r="C172" s="128"/>
      <c r="D172" s="17"/>
      <c r="E172" s="128"/>
      <c r="F172" s="104" t="str">
        <f t="shared" si="4"/>
        <v/>
      </c>
    </row>
    <row r="173" spans="1:6" x14ac:dyDescent="0.25">
      <c r="A173" s="18" t="s">
        <v>204</v>
      </c>
      <c r="B173" s="18" t="s">
        <v>205</v>
      </c>
      <c r="C173" s="128"/>
      <c r="D173" s="17"/>
      <c r="E173" s="128"/>
      <c r="F173" s="104" t="str">
        <f t="shared" si="4"/>
        <v/>
      </c>
    </row>
    <row r="174" spans="1:6" x14ac:dyDescent="0.25">
      <c r="A174" s="18" t="s">
        <v>179</v>
      </c>
      <c r="B174" s="18" t="s">
        <v>180</v>
      </c>
      <c r="C174" s="128"/>
      <c r="D174" s="17"/>
      <c r="E174" s="128"/>
      <c r="F174" s="104" t="str">
        <f t="shared" si="4"/>
        <v/>
      </c>
    </row>
    <row r="175" spans="1:6" x14ac:dyDescent="0.25">
      <c r="A175" s="18" t="s">
        <v>181</v>
      </c>
      <c r="B175" s="18" t="s">
        <v>182</v>
      </c>
      <c r="C175" s="128"/>
      <c r="D175" s="17"/>
      <c r="E175" s="128"/>
      <c r="F175" s="104" t="str">
        <f t="shared" si="4"/>
        <v/>
      </c>
    </row>
    <row r="176" spans="1:6" x14ac:dyDescent="0.25">
      <c r="A176" s="18" t="s">
        <v>236</v>
      </c>
      <c r="B176" s="18" t="s">
        <v>237</v>
      </c>
      <c r="C176" s="128"/>
      <c r="D176" s="17"/>
      <c r="E176" s="128"/>
      <c r="F176" s="104" t="str">
        <f t="shared" si="4"/>
        <v/>
      </c>
    </row>
    <row r="177" spans="1:6" x14ac:dyDescent="0.25">
      <c r="A177" s="18" t="s">
        <v>238</v>
      </c>
      <c r="B177" s="18" t="s">
        <v>239</v>
      </c>
      <c r="C177" s="128"/>
      <c r="D177" s="17"/>
      <c r="E177" s="128"/>
      <c r="F177" s="104" t="str">
        <f t="shared" si="4"/>
        <v/>
      </c>
    </row>
    <row r="178" spans="1:6" x14ac:dyDescent="0.25">
      <c r="A178" s="132" t="s">
        <v>157</v>
      </c>
      <c r="B178" s="132" t="s">
        <v>158</v>
      </c>
      <c r="C178" s="203"/>
      <c r="D178" s="134"/>
      <c r="E178" s="193">
        <f>+E179</f>
        <v>4457</v>
      </c>
      <c r="F178" s="133" t="str">
        <f t="shared" si="4"/>
        <v/>
      </c>
    </row>
    <row r="179" spans="1:6" x14ac:dyDescent="0.25">
      <c r="A179" s="129" t="s">
        <v>159</v>
      </c>
      <c r="B179" s="129" t="s">
        <v>158</v>
      </c>
      <c r="C179" s="130"/>
      <c r="D179" s="135"/>
      <c r="E179" s="192">
        <f>+E180</f>
        <v>4457</v>
      </c>
      <c r="F179" s="131" t="str">
        <f t="shared" si="4"/>
        <v/>
      </c>
    </row>
    <row r="180" spans="1:6" x14ac:dyDescent="0.25">
      <c r="A180" s="137" t="s">
        <v>168</v>
      </c>
      <c r="B180" s="137" t="s">
        <v>169</v>
      </c>
      <c r="C180" s="138"/>
      <c r="D180" s="140"/>
      <c r="E180" s="190">
        <f>+E181</f>
        <v>4457</v>
      </c>
      <c r="F180" s="139" t="str">
        <f t="shared" si="4"/>
        <v/>
      </c>
    </row>
    <row r="181" spans="1:6" x14ac:dyDescent="0.25">
      <c r="A181" s="141" t="s">
        <v>170</v>
      </c>
      <c r="B181" s="141" t="s">
        <v>171</v>
      </c>
      <c r="C181" s="142"/>
      <c r="D181" s="144"/>
      <c r="E181" s="191">
        <f>+E182</f>
        <v>4457</v>
      </c>
      <c r="F181" s="143" t="str">
        <f t="shared" si="4"/>
        <v/>
      </c>
    </row>
    <row r="182" spans="1:6" x14ac:dyDescent="0.25">
      <c r="A182" s="194">
        <v>31</v>
      </c>
      <c r="B182" s="18" t="s">
        <v>176</v>
      </c>
      <c r="C182" s="128"/>
      <c r="D182" s="17"/>
      <c r="E182" s="189">
        <f>+E183</f>
        <v>4457</v>
      </c>
      <c r="F182" s="104" t="str">
        <f t="shared" si="4"/>
        <v/>
      </c>
    </row>
    <row r="183" spans="1:6" x14ac:dyDescent="0.25">
      <c r="A183" s="194">
        <v>3121</v>
      </c>
      <c r="B183" s="18" t="s">
        <v>205</v>
      </c>
      <c r="C183" s="128"/>
      <c r="D183" s="17"/>
      <c r="E183" s="189">
        <v>4457</v>
      </c>
      <c r="F183" s="104" t="str">
        <f t="shared" si="4"/>
        <v/>
      </c>
    </row>
    <row r="184" spans="1:6" ht="13.5" customHeight="1" x14ac:dyDescent="0.25">
      <c r="A184" s="132" t="s">
        <v>160</v>
      </c>
      <c r="B184" s="132" t="s">
        <v>161</v>
      </c>
      <c r="C184" s="193">
        <f>+C186</f>
        <v>12000</v>
      </c>
      <c r="D184" s="134"/>
      <c r="E184" s="193">
        <v>0</v>
      </c>
      <c r="F184" s="133">
        <f t="shared" si="4"/>
        <v>0</v>
      </c>
    </row>
    <row r="185" spans="1:6" ht="15" customHeight="1" x14ac:dyDescent="0.25">
      <c r="A185" s="129" t="s">
        <v>162</v>
      </c>
      <c r="B185" s="129" t="s">
        <v>161</v>
      </c>
      <c r="C185" s="192">
        <f>+C186</f>
        <v>12000</v>
      </c>
      <c r="D185" s="135"/>
      <c r="E185" s="192">
        <v>0</v>
      </c>
      <c r="F185" s="131">
        <f t="shared" si="4"/>
        <v>0</v>
      </c>
    </row>
    <row r="186" spans="1:6" x14ac:dyDescent="0.25">
      <c r="A186" s="137" t="s">
        <v>168</v>
      </c>
      <c r="B186" s="137" t="s">
        <v>169</v>
      </c>
      <c r="C186" s="190">
        <f>+C187</f>
        <v>12000</v>
      </c>
      <c r="D186" s="140"/>
      <c r="E186" s="190">
        <v>0</v>
      </c>
      <c r="F186" s="139">
        <f t="shared" si="4"/>
        <v>0</v>
      </c>
    </row>
    <row r="187" spans="1:6" x14ac:dyDescent="0.25">
      <c r="A187" s="141" t="s">
        <v>170</v>
      </c>
      <c r="B187" s="141" t="s">
        <v>171</v>
      </c>
      <c r="C187" s="191">
        <f>+C188</f>
        <v>12000</v>
      </c>
      <c r="D187" s="144"/>
      <c r="E187" s="191">
        <v>0</v>
      </c>
      <c r="F187" s="143">
        <f t="shared" si="4"/>
        <v>0</v>
      </c>
    </row>
    <row r="188" spans="1:6" x14ac:dyDescent="0.25">
      <c r="A188" s="18" t="s">
        <v>181</v>
      </c>
      <c r="B188" s="18" t="s">
        <v>182</v>
      </c>
      <c r="C188" s="189">
        <f>+C189</f>
        <v>12000</v>
      </c>
      <c r="D188" s="17"/>
      <c r="E188" s="189">
        <v>0</v>
      </c>
      <c r="F188" s="104">
        <f t="shared" si="4"/>
        <v>0</v>
      </c>
    </row>
    <row r="189" spans="1:6" x14ac:dyDescent="0.25">
      <c r="A189" s="18" t="s">
        <v>185</v>
      </c>
      <c r="B189" s="18" t="s">
        <v>186</v>
      </c>
      <c r="C189" s="189">
        <v>12000</v>
      </c>
      <c r="D189" s="17"/>
      <c r="E189" s="189">
        <v>0</v>
      </c>
      <c r="F189" s="104">
        <f t="shared" si="4"/>
        <v>0</v>
      </c>
    </row>
    <row r="190" spans="1:6" x14ac:dyDescent="0.25">
      <c r="A190" s="132" t="s">
        <v>164</v>
      </c>
      <c r="B190" s="132" t="s">
        <v>165</v>
      </c>
      <c r="C190" s="203"/>
      <c r="D190" s="134"/>
      <c r="E190" s="193">
        <v>0</v>
      </c>
      <c r="F190" s="133" t="str">
        <f t="shared" si="4"/>
        <v/>
      </c>
    </row>
    <row r="191" spans="1:6" x14ac:dyDescent="0.25">
      <c r="A191" s="129" t="s">
        <v>166</v>
      </c>
      <c r="B191" s="129" t="s">
        <v>167</v>
      </c>
      <c r="C191" s="130"/>
      <c r="D191" s="135"/>
      <c r="E191" s="192">
        <v>0</v>
      </c>
      <c r="F191" s="131" t="str">
        <f t="shared" si="4"/>
        <v/>
      </c>
    </row>
    <row r="192" spans="1:6" x14ac:dyDescent="0.25">
      <c r="A192" s="137" t="s">
        <v>168</v>
      </c>
      <c r="B192" s="137" t="s">
        <v>169</v>
      </c>
      <c r="C192" s="138"/>
      <c r="D192" s="140"/>
      <c r="E192" s="190">
        <v>0</v>
      </c>
      <c r="F192" s="139" t="str">
        <f t="shared" si="4"/>
        <v/>
      </c>
    </row>
    <row r="193" spans="1:6" x14ac:dyDescent="0.25">
      <c r="A193" s="141" t="s">
        <v>170</v>
      </c>
      <c r="B193" s="141" t="s">
        <v>171</v>
      </c>
      <c r="C193" s="142"/>
      <c r="D193" s="144"/>
      <c r="E193" s="191">
        <v>0</v>
      </c>
      <c r="F193" s="143" t="str">
        <f t="shared" si="4"/>
        <v/>
      </c>
    </row>
    <row r="194" spans="1:6" x14ac:dyDescent="0.25">
      <c r="A194" s="18" t="s">
        <v>193</v>
      </c>
      <c r="B194" s="18" t="s">
        <v>194</v>
      </c>
      <c r="C194" s="128"/>
      <c r="D194" s="17"/>
      <c r="E194" s="189">
        <v>0</v>
      </c>
      <c r="F194" s="104" t="str">
        <f t="shared" si="4"/>
        <v/>
      </c>
    </row>
    <row r="195" spans="1:6" x14ac:dyDescent="0.25">
      <c r="A195" s="18" t="s">
        <v>199</v>
      </c>
      <c r="B195" s="18" t="s">
        <v>163</v>
      </c>
      <c r="C195" s="128"/>
      <c r="D195" s="17"/>
      <c r="E195" s="189">
        <v>0</v>
      </c>
      <c r="F195" s="104" t="str">
        <f t="shared" si="4"/>
        <v/>
      </c>
    </row>
    <row r="196" spans="1:6" x14ac:dyDescent="0.25">
      <c r="A196" s="137" t="s">
        <v>336</v>
      </c>
      <c r="B196" s="137" t="s">
        <v>338</v>
      </c>
      <c r="C196" s="226">
        <f>+C197</f>
        <v>507400</v>
      </c>
      <c r="D196" s="137"/>
      <c r="E196" s="226">
        <f>+E197</f>
        <v>319039.9200000001</v>
      </c>
      <c r="F196" s="137">
        <f t="shared" ref="F196:F204" si="5">IFERROR($E196/C196*100,"")</f>
        <v>62.877398502167935</v>
      </c>
    </row>
    <row r="197" spans="1:6" x14ac:dyDescent="0.25">
      <c r="A197" s="129" t="s">
        <v>337</v>
      </c>
      <c r="B197" s="129" t="s">
        <v>338</v>
      </c>
      <c r="C197" s="192">
        <f>SUM(C198:C205)</f>
        <v>507400</v>
      </c>
      <c r="D197" s="192"/>
      <c r="E197" s="192">
        <f>SUM(E198:E205)</f>
        <v>319039.9200000001</v>
      </c>
      <c r="F197" s="192">
        <f t="shared" si="5"/>
        <v>62.877398502167935</v>
      </c>
    </row>
    <row r="198" spans="1:6" x14ac:dyDescent="0.25">
      <c r="A198" s="200" t="s">
        <v>177</v>
      </c>
      <c r="B198" s="200" t="s">
        <v>178</v>
      </c>
      <c r="C198" s="189">
        <v>408000</v>
      </c>
      <c r="D198" s="209"/>
      <c r="E198" s="189">
        <v>248054.46</v>
      </c>
      <c r="F198" s="104" t="str">
        <f>IFERROR(#REF!/E198*100,"")</f>
        <v/>
      </c>
    </row>
    <row r="199" spans="1:6" x14ac:dyDescent="0.25">
      <c r="A199" s="200" t="s">
        <v>204</v>
      </c>
      <c r="B199" s="200" t="s">
        <v>205</v>
      </c>
      <c r="C199" s="189">
        <v>9300</v>
      </c>
      <c r="D199" s="209"/>
      <c r="E199" s="189">
        <v>6300</v>
      </c>
      <c r="F199" s="104" t="str">
        <f>IFERROR(#REF!/E199*100,"")</f>
        <v/>
      </c>
    </row>
    <row r="200" spans="1:6" x14ac:dyDescent="0.25">
      <c r="A200" s="200" t="s">
        <v>179</v>
      </c>
      <c r="B200" s="200" t="s">
        <v>180</v>
      </c>
      <c r="C200" s="189">
        <v>28000</v>
      </c>
      <c r="D200" s="209"/>
      <c r="E200" s="189">
        <v>46216.19</v>
      </c>
      <c r="F200" s="104">
        <f t="shared" si="5"/>
        <v>165.05782142857143</v>
      </c>
    </row>
    <row r="201" spans="1:6" x14ac:dyDescent="0.25">
      <c r="A201" s="200" t="s">
        <v>234</v>
      </c>
      <c r="B201" s="200" t="s">
        <v>235</v>
      </c>
      <c r="C201" s="128"/>
      <c r="D201" s="17"/>
      <c r="E201" s="189">
        <v>6463.84</v>
      </c>
      <c r="F201" s="104" t="str">
        <f t="shared" si="5"/>
        <v/>
      </c>
    </row>
    <row r="202" spans="1:6" x14ac:dyDescent="0.25">
      <c r="A202" s="200" t="s">
        <v>236</v>
      </c>
      <c r="B202" s="200" t="s">
        <v>237</v>
      </c>
      <c r="C202" s="189">
        <v>14100</v>
      </c>
      <c r="D202" s="17"/>
      <c r="E202" s="189">
        <v>11954.38</v>
      </c>
      <c r="F202" s="104">
        <f t="shared" si="5"/>
        <v>84.782836879432622</v>
      </c>
    </row>
    <row r="203" spans="1:6" x14ac:dyDescent="0.25">
      <c r="A203" s="200" t="s">
        <v>238</v>
      </c>
      <c r="B203" s="200" t="s">
        <v>239</v>
      </c>
      <c r="C203" s="189">
        <v>48000</v>
      </c>
      <c r="D203" s="17"/>
      <c r="E203" s="189">
        <v>0</v>
      </c>
      <c r="F203" s="104">
        <f t="shared" si="5"/>
        <v>0</v>
      </c>
    </row>
    <row r="204" spans="1:6" x14ac:dyDescent="0.25">
      <c r="A204" s="200" t="s">
        <v>240</v>
      </c>
      <c r="B204" s="200" t="s">
        <v>241</v>
      </c>
      <c r="C204" s="128"/>
      <c r="D204" s="17"/>
      <c r="E204" s="189">
        <v>27.15</v>
      </c>
      <c r="F204" s="104" t="str">
        <f t="shared" si="5"/>
        <v/>
      </c>
    </row>
    <row r="205" spans="1:6" x14ac:dyDescent="0.25">
      <c r="A205" s="200" t="s">
        <v>256</v>
      </c>
      <c r="B205" s="200" t="s">
        <v>257</v>
      </c>
      <c r="C205" s="9"/>
      <c r="D205" s="9"/>
      <c r="E205" s="211">
        <v>23.9</v>
      </c>
      <c r="F205" s="9"/>
    </row>
  </sheetData>
  <pageMargins left="0.70866141732283472" right="0.70866141732283472" top="0.74803149606299213" bottom="0.74803149606299213" header="0.31496062992125984" footer="0.31496062992125984"/>
  <pageSetup paperSize="9" scale="68" fitToHeight="0" orientation="portrait" r:id="rId1"/>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5"/>
  <sheetViews>
    <sheetView topLeftCell="A19" zoomScaleNormal="100" workbookViewId="0">
      <selection activeCell="I19" sqref="I19"/>
    </sheetView>
  </sheetViews>
  <sheetFormatPr defaultRowHeight="15" x14ac:dyDescent="0.25"/>
  <cols>
    <col min="1" max="1" width="45" customWidth="1"/>
    <col min="2" max="2" width="58.42578125" customWidth="1"/>
    <col min="3" max="3" width="0.140625" customWidth="1"/>
    <col min="4" max="4" width="15.42578125" bestFit="1" customWidth="1"/>
    <col min="10" max="10" width="13.7109375" bestFit="1" customWidth="1"/>
  </cols>
  <sheetData>
    <row r="2" spans="1:3" s="10" customFormat="1" x14ac:dyDescent="0.25">
      <c r="A2" s="10" t="s">
        <v>320</v>
      </c>
    </row>
    <row r="4" spans="1:3" x14ac:dyDescent="0.25">
      <c r="A4" s="10" t="s">
        <v>319</v>
      </c>
    </row>
    <row r="5" spans="1:3" x14ac:dyDescent="0.25">
      <c r="A5" s="257" t="s">
        <v>348</v>
      </c>
      <c r="B5" s="257"/>
      <c r="C5" s="257"/>
    </row>
    <row r="6" spans="1:3" x14ac:dyDescent="0.25">
      <c r="A6" s="257"/>
      <c r="B6" s="257"/>
      <c r="C6" s="257"/>
    </row>
    <row r="7" spans="1:3" x14ac:dyDescent="0.25">
      <c r="A7" s="257"/>
      <c r="B7" s="257"/>
      <c r="C7" s="257"/>
    </row>
    <row r="8" spans="1:3" x14ac:dyDescent="0.25">
      <c r="A8" s="257"/>
      <c r="B8" s="257"/>
      <c r="C8" s="257"/>
    </row>
    <row r="9" spans="1:3" x14ac:dyDescent="0.25">
      <c r="A9" s="257"/>
      <c r="B9" s="257"/>
      <c r="C9" s="257"/>
    </row>
    <row r="10" spans="1:3" x14ac:dyDescent="0.25">
      <c r="A10" s="257"/>
      <c r="B10" s="257"/>
      <c r="C10" s="257"/>
    </row>
    <row r="11" spans="1:3" x14ac:dyDescent="0.25">
      <c r="A11" s="257"/>
      <c r="B11" s="257"/>
      <c r="C11" s="257"/>
    </row>
    <row r="12" spans="1:3" x14ac:dyDescent="0.25">
      <c r="A12" s="257"/>
      <c r="B12" s="257"/>
      <c r="C12" s="257"/>
    </row>
    <row r="13" spans="1:3" x14ac:dyDescent="0.25">
      <c r="A13" s="257"/>
      <c r="B13" s="257"/>
      <c r="C13" s="257"/>
    </row>
    <row r="14" spans="1:3" x14ac:dyDescent="0.25">
      <c r="A14" s="257"/>
      <c r="B14" s="257"/>
      <c r="C14" s="257"/>
    </row>
    <row r="15" spans="1:3" x14ac:dyDescent="0.25">
      <c r="A15" s="257"/>
      <c r="B15" s="257"/>
      <c r="C15" s="257"/>
    </row>
    <row r="16" spans="1:3" x14ac:dyDescent="0.25">
      <c r="A16" s="257"/>
      <c r="B16" s="257"/>
      <c r="C16" s="257"/>
    </row>
    <row r="17" spans="1:5" x14ac:dyDescent="0.25">
      <c r="A17" s="257"/>
      <c r="B17" s="257"/>
      <c r="C17" s="257"/>
    </row>
    <row r="18" spans="1:5" x14ac:dyDescent="0.25">
      <c r="A18" s="257"/>
      <c r="B18" s="257"/>
      <c r="C18" s="257"/>
    </row>
    <row r="19" spans="1:5" x14ac:dyDescent="0.25">
      <c r="A19" s="257"/>
      <c r="B19" s="257"/>
      <c r="C19" s="257"/>
    </row>
    <row r="20" spans="1:5" x14ac:dyDescent="0.25">
      <c r="A20" s="257"/>
      <c r="B20" s="257"/>
      <c r="C20" s="257"/>
    </row>
    <row r="21" spans="1:5" x14ac:dyDescent="0.25">
      <c r="A21" s="257"/>
      <c r="B21" s="257"/>
      <c r="C21" s="257"/>
      <c r="D21" s="16"/>
    </row>
    <row r="22" spans="1:5" x14ac:dyDescent="0.25">
      <c r="A22" s="257"/>
      <c r="B22" s="257"/>
      <c r="C22" s="257"/>
    </row>
    <row r="23" spans="1:5" x14ac:dyDescent="0.25">
      <c r="A23" s="257"/>
      <c r="B23" s="257"/>
      <c r="C23" s="257"/>
      <c r="D23" s="197"/>
      <c r="E23" s="197"/>
    </row>
    <row r="24" spans="1:5" x14ac:dyDescent="0.25">
      <c r="A24" s="257"/>
      <c r="B24" s="257"/>
      <c r="C24" s="257"/>
      <c r="E24" s="197"/>
    </row>
    <row r="25" spans="1:5" ht="243" customHeight="1" x14ac:dyDescent="0.25">
      <c r="A25" s="257"/>
      <c r="B25" s="257"/>
      <c r="C25" s="257"/>
      <c r="D25" s="198"/>
      <c r="E25" s="197"/>
    </row>
    <row r="26" spans="1:5" ht="15" customHeight="1" x14ac:dyDescent="0.25">
      <c r="A26" s="52"/>
      <c r="B26" s="52"/>
      <c r="C26" s="52"/>
    </row>
    <row r="27" spans="1:5" x14ac:dyDescent="0.25">
      <c r="A27" s="10" t="s">
        <v>23</v>
      </c>
    </row>
    <row r="28" spans="1:5" s="10" customFormat="1" x14ac:dyDescent="0.25">
      <c r="A28" s="10" t="s">
        <v>24</v>
      </c>
    </row>
    <row r="30" spans="1:5" x14ac:dyDescent="0.25">
      <c r="A30" s="53" t="s">
        <v>343</v>
      </c>
      <c r="B30" s="16"/>
    </row>
    <row r="32" spans="1:5" ht="39.75" customHeight="1" x14ac:dyDescent="0.25">
      <c r="A32" s="17" t="s">
        <v>25</v>
      </c>
      <c r="B32" s="18" t="s">
        <v>32</v>
      </c>
    </row>
    <row r="33" spans="1:3" x14ac:dyDescent="0.25">
      <c r="A33" s="17" t="s">
        <v>26</v>
      </c>
      <c r="B33" s="199" t="s">
        <v>27</v>
      </c>
      <c r="C33" s="202"/>
    </row>
    <row r="34" spans="1:3" x14ac:dyDescent="0.25">
      <c r="A34" s="9" t="s">
        <v>34</v>
      </c>
      <c r="B34" s="200" t="s">
        <v>35</v>
      </c>
    </row>
    <row r="35" spans="1:3" x14ac:dyDescent="0.25">
      <c r="A35" s="17" t="s">
        <v>31</v>
      </c>
      <c r="B35" s="17" t="s">
        <v>30</v>
      </c>
    </row>
    <row r="36" spans="1:3" x14ac:dyDescent="0.25">
      <c r="A36" s="17" t="s">
        <v>28</v>
      </c>
      <c r="B36" s="17" t="s">
        <v>33</v>
      </c>
    </row>
    <row r="37" spans="1:3" x14ac:dyDescent="0.25">
      <c r="A37" s="17" t="s">
        <v>344</v>
      </c>
      <c r="B37" s="229">
        <v>2721680.28</v>
      </c>
    </row>
    <row r="38" spans="1:3" x14ac:dyDescent="0.25">
      <c r="A38" s="17" t="s">
        <v>345</v>
      </c>
      <c r="B38" s="229">
        <v>144032.32000000001</v>
      </c>
    </row>
    <row r="39" spans="1:3" x14ac:dyDescent="0.25">
      <c r="A39" s="17" t="s">
        <v>346</v>
      </c>
      <c r="B39" s="229">
        <v>1814453.51</v>
      </c>
    </row>
    <row r="40" spans="1:3" ht="30" x14ac:dyDescent="0.25">
      <c r="A40" s="17" t="s">
        <v>29</v>
      </c>
      <c r="B40" s="18" t="s">
        <v>321</v>
      </c>
    </row>
    <row r="42" spans="1:3" x14ac:dyDescent="0.25">
      <c r="A42" s="201" t="s">
        <v>347</v>
      </c>
    </row>
    <row r="44" spans="1:3" x14ac:dyDescent="0.25">
      <c r="B44" t="s">
        <v>322</v>
      </c>
    </row>
    <row r="45" spans="1:3" x14ac:dyDescent="0.25">
      <c r="B45" s="197"/>
    </row>
  </sheetData>
  <mergeCells count="1">
    <mergeCell ref="A5:C25"/>
  </mergeCells>
  <pageMargins left="0.7" right="0.7" top="0.75" bottom="0.75" header="0.3" footer="0.3"/>
  <pageSetup paperSize="9" scale="74" orientation="portrait"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4</vt:i4>
      </vt:variant>
    </vt:vector>
  </HeadingPairs>
  <TitlesOfParts>
    <vt:vector size="12" baseType="lpstr">
      <vt:lpstr>Sažetak</vt:lpstr>
      <vt:lpstr> Račun prih-rash</vt:lpstr>
      <vt:lpstr>Izvori</vt:lpstr>
      <vt:lpstr>Ras funkcijski</vt:lpstr>
      <vt:lpstr>Račun financiranja </vt:lpstr>
      <vt:lpstr>Račun fin Izvori</vt:lpstr>
      <vt:lpstr>Prog. klasifikacija</vt:lpstr>
      <vt:lpstr>Obrazloženje</vt:lpstr>
      <vt:lpstr>'Prog. klasifikacija'!Ispis_naslova</vt:lpstr>
      <vt:lpstr>' Račun prih-rash'!Podrucje_ispisa</vt:lpstr>
      <vt:lpstr>Izvori!Podrucje_ispisa</vt:lpstr>
      <vt:lpstr>'Prog. klasifikacija'!Podrucje_ispisa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Lacković</dc:creator>
  <cp:lastModifiedBy>Mirjana Uzunović</cp:lastModifiedBy>
  <cp:lastPrinted>2025-07-25T05:21:39Z</cp:lastPrinted>
  <dcterms:created xsi:type="dcterms:W3CDTF">2022-08-12T12:51:27Z</dcterms:created>
  <dcterms:modified xsi:type="dcterms:W3CDTF">2025-07-25T05:29:42Z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Prilog - Tablica za izradu financijskog plana PK JLP(R)S.xlsx</vt:lpwstr>
  </property>
</Properties>
</file>